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0304" yWindow="24" windowWidth="19212" windowHeight="8844" activeTab="3"/>
  </bookViews>
  <sheets>
    <sheet name="data for capacity chart" sheetId="10" r:id="rId1"/>
    <sheet name="Chart1" sheetId="11" r:id="rId2"/>
    <sheet name="Chart2" sheetId="12" r:id="rId3"/>
    <sheet name="Sheet1" sheetId="13" r:id="rId4"/>
    <sheet name="pkg_final" sheetId="14" r:id="rId5"/>
    <sheet name="fss_final" sheetId="15" r:id="rId6"/>
    <sheet name="flt_final" sheetId="16" r:id="rId7"/>
    <sheet name="ltr_final" sheetId="17" r:id="rId8"/>
    <sheet name="can_final" sheetId="18" r:id="rId9"/>
    <sheet name="Selected tables" sheetId="9" r:id="rId10"/>
    <sheet name="Cost Pools &amp; VV Factor from ACR" sheetId="1" r:id="rId11"/>
    <sheet name="Hours by Status From MODS" sheetId="2" r:id="rId12"/>
    <sheet name="Productivity Gains" sheetId="4" r:id="rId13"/>
    <sheet name="Calc Labor Cost Savings" sheetId="3" r:id="rId14"/>
    <sheet name="Calc Supervisor Cost Savings" sheetId="5" r:id="rId15"/>
    <sheet name="Calc Mngt &amp; IPS Cost Savings" sheetId="8" r:id="rId16"/>
    <sheet name="Calc Night Diff Savings" sheetId="7" r:id="rId17"/>
    <sheet name="Summary" sheetId="6" r:id="rId18"/>
  </sheets>
  <externalReferences>
    <externalReference r:id="rId19"/>
    <externalReference r:id="rId20"/>
    <externalReference r:id="rId21"/>
  </externalReferences>
  <definedNames>
    <definedName name="_xlnm.Print_Area" localSheetId="13">'Calc Labor Cost Savings'!$A$3:$N$38</definedName>
    <definedName name="_xlnm.Print_Area" localSheetId="16">'Calc Night Diff Savings'!$A$3:$L$37</definedName>
    <definedName name="_xlnm.Print_Area" localSheetId="14">'Calc Supervisor Cost Savings'!$B$6:$H$40</definedName>
  </definedNames>
  <calcPr calcId="125725"/>
</workbook>
</file>

<file path=xl/calcChain.xml><?xml version="1.0" encoding="utf-8"?>
<calcChain xmlns="http://schemas.openxmlformats.org/spreadsheetml/2006/main">
  <c r="F3" i="18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O1"/>
  <c r="M1"/>
  <c r="K1"/>
  <c r="I1"/>
  <c r="G1"/>
  <c r="E1"/>
  <c r="D1"/>
  <c r="AA1" s="1"/>
  <c r="G3" i="17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F3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1"/>
  <c r="AB1" s="1"/>
  <c r="F3" i="16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O1"/>
  <c r="M1"/>
  <c r="K1"/>
  <c r="I1"/>
  <c r="G1"/>
  <c r="E1"/>
  <c r="D1"/>
  <c r="AA1" s="1"/>
  <c r="G3" i="15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F3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1"/>
  <c r="AB1" s="1"/>
  <c r="F3" i="14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I1"/>
  <c r="G1"/>
  <c r="E1"/>
  <c r="D1"/>
  <c r="AA1" s="1"/>
  <c r="B45" i="13"/>
  <c r="C40"/>
  <c r="D40" s="1"/>
  <c r="E40" s="1"/>
  <c r="F40" s="1"/>
  <c r="G40" s="1"/>
  <c r="H40" s="1"/>
  <c r="I40" s="1"/>
  <c r="J40" s="1"/>
  <c r="K40" s="1"/>
  <c r="L40" s="1"/>
  <c r="M40" s="1"/>
  <c r="N40" s="1"/>
  <c r="O40" s="1"/>
  <c r="P40" s="1"/>
  <c r="Q40" s="1"/>
  <c r="R40" s="1"/>
  <c r="S40" s="1"/>
  <c r="T40" s="1"/>
  <c r="U40" s="1"/>
  <c r="V40" s="1"/>
  <c r="W40" s="1"/>
  <c r="X40" s="1"/>
  <c r="Y40" s="1"/>
  <c r="A35"/>
  <c r="A34"/>
  <c r="A33"/>
  <c r="A32"/>
  <c r="A31"/>
  <c r="A30"/>
  <c r="A13"/>
  <c r="A12"/>
  <c r="A11"/>
  <c r="A10"/>
  <c r="A9"/>
  <c r="X6"/>
  <c r="L6"/>
  <c r="J6"/>
  <c r="H6"/>
  <c r="F6"/>
  <c r="D6"/>
  <c r="B6"/>
  <c r="B34" l="1"/>
  <c r="B13"/>
  <c r="D34"/>
  <c r="D13"/>
  <c r="D20" s="1"/>
  <c r="D27" s="1"/>
  <c r="F34"/>
  <c r="F13"/>
  <c r="F20" s="1"/>
  <c r="F27" s="1"/>
  <c r="H34"/>
  <c r="H13"/>
  <c r="H20" s="1"/>
  <c r="H27" s="1"/>
  <c r="J34"/>
  <c r="L34"/>
  <c r="X34"/>
  <c r="X13"/>
  <c r="X20" s="1"/>
  <c r="X27" s="1"/>
  <c r="F1" i="14"/>
  <c r="H1"/>
  <c r="J1"/>
  <c r="L1"/>
  <c r="N1"/>
  <c r="P1"/>
  <c r="R1"/>
  <c r="T1"/>
  <c r="V1"/>
  <c r="X1"/>
  <c r="Z1"/>
  <c r="AB1"/>
  <c r="E1" i="15"/>
  <c r="G1"/>
  <c r="I1"/>
  <c r="K1"/>
  <c r="M1"/>
  <c r="O1"/>
  <c r="Q1"/>
  <c r="S1"/>
  <c r="U1"/>
  <c r="W1"/>
  <c r="Y1"/>
  <c r="AA1"/>
  <c r="F1" i="16"/>
  <c r="H1"/>
  <c r="J1"/>
  <c r="L1"/>
  <c r="N1"/>
  <c r="P1"/>
  <c r="R1"/>
  <c r="T1"/>
  <c r="V1"/>
  <c r="X1"/>
  <c r="Z1"/>
  <c r="AB1"/>
  <c r="E1" i="17"/>
  <c r="G1"/>
  <c r="I1"/>
  <c r="K1"/>
  <c r="M1"/>
  <c r="O1"/>
  <c r="Q1"/>
  <c r="S1"/>
  <c r="U1"/>
  <c r="W1"/>
  <c r="Y1"/>
  <c r="AA1"/>
  <c r="F1" i="18"/>
  <c r="H1"/>
  <c r="J1"/>
  <c r="L1"/>
  <c r="N1"/>
  <c r="P1"/>
  <c r="R1"/>
  <c r="T1"/>
  <c r="V1"/>
  <c r="X1"/>
  <c r="Z1"/>
  <c r="AB1"/>
  <c r="K1" i="14"/>
  <c r="M1"/>
  <c r="O1"/>
  <c r="Q1"/>
  <c r="S1"/>
  <c r="U1"/>
  <c r="W1"/>
  <c r="Y1"/>
  <c r="F1" i="15"/>
  <c r="H1"/>
  <c r="J1"/>
  <c r="L1"/>
  <c r="N1"/>
  <c r="P1"/>
  <c r="R1"/>
  <c r="T1"/>
  <c r="V1"/>
  <c r="X1"/>
  <c r="Z1"/>
  <c r="Q1" i="16"/>
  <c r="S1"/>
  <c r="U1"/>
  <c r="W1"/>
  <c r="Y1"/>
  <c r="F1" i="17"/>
  <c r="H1"/>
  <c r="J1"/>
  <c r="L1"/>
  <c r="N1"/>
  <c r="P1"/>
  <c r="R1"/>
  <c r="T1"/>
  <c r="V1"/>
  <c r="X1"/>
  <c r="Z1"/>
  <c r="Q1" i="18"/>
  <c r="S1"/>
  <c r="U1"/>
  <c r="W1"/>
  <c r="Y1"/>
  <c r="E6" i="13"/>
  <c r="I6"/>
  <c r="M6"/>
  <c r="Q6"/>
  <c r="U6"/>
  <c r="Y6"/>
  <c r="N6"/>
  <c r="R6"/>
  <c r="V6"/>
  <c r="P6"/>
  <c r="C6"/>
  <c r="G6"/>
  <c r="K6"/>
  <c r="O6"/>
  <c r="S6"/>
  <c r="W6"/>
  <c r="T6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B33" l="1"/>
  <c r="B12"/>
  <c r="Z5"/>
  <c r="Z33" s="1"/>
  <c r="C33"/>
  <c r="D33"/>
  <c r="E33"/>
  <c r="F33"/>
  <c r="G33"/>
  <c r="H33"/>
  <c r="I33"/>
  <c r="I12"/>
  <c r="J33"/>
  <c r="K33"/>
  <c r="L33"/>
  <c r="M33"/>
  <c r="N33"/>
  <c r="O33"/>
  <c r="P33"/>
  <c r="Q33"/>
  <c r="Q12"/>
  <c r="R33"/>
  <c r="S33"/>
  <c r="T33"/>
  <c r="U33"/>
  <c r="V33"/>
  <c r="W33"/>
  <c r="X33"/>
  <c r="Y33"/>
  <c r="T34"/>
  <c r="T13"/>
  <c r="T20" s="1"/>
  <c r="T27" s="1"/>
  <c r="W34"/>
  <c r="W13"/>
  <c r="W20" s="1"/>
  <c r="W27" s="1"/>
  <c r="S34"/>
  <c r="S13"/>
  <c r="S20" s="1"/>
  <c r="S27" s="1"/>
  <c r="O34"/>
  <c r="K34"/>
  <c r="K13"/>
  <c r="G34"/>
  <c r="G13"/>
  <c r="G20" s="1"/>
  <c r="G27" s="1"/>
  <c r="C34"/>
  <c r="C13"/>
  <c r="C20" s="1"/>
  <c r="C27" s="1"/>
  <c r="Z6"/>
  <c r="Z34" s="1"/>
  <c r="P34"/>
  <c r="V34"/>
  <c r="V13"/>
  <c r="V20" s="1"/>
  <c r="V27" s="1"/>
  <c r="R34"/>
  <c r="R13"/>
  <c r="R20" s="1"/>
  <c r="R27" s="1"/>
  <c r="N34"/>
  <c r="Y34"/>
  <c r="Y13"/>
  <c r="Y20" s="1"/>
  <c r="Y27" s="1"/>
  <c r="U34"/>
  <c r="U13"/>
  <c r="U20" s="1"/>
  <c r="U27" s="1"/>
  <c r="Q34"/>
  <c r="M34"/>
  <c r="I34"/>
  <c r="I13"/>
  <c r="I20" s="1"/>
  <c r="I27" s="1"/>
  <c r="E34"/>
  <c r="E13"/>
  <c r="E20" s="1"/>
  <c r="E27" s="1"/>
  <c r="B20"/>
  <c r="B27" s="1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B32" l="1"/>
  <c r="B11"/>
  <c r="Z4"/>
  <c r="Z32" s="1"/>
  <c r="C32"/>
  <c r="D32"/>
  <c r="E32"/>
  <c r="F32"/>
  <c r="G32"/>
  <c r="H32"/>
  <c r="I32"/>
  <c r="I11"/>
  <c r="J32"/>
  <c r="K32"/>
  <c r="L32"/>
  <c r="M32"/>
  <c r="N32"/>
  <c r="O32"/>
  <c r="P32"/>
  <c r="Q32"/>
  <c r="Q11"/>
  <c r="R32"/>
  <c r="S32"/>
  <c r="T32"/>
  <c r="U32"/>
  <c r="V32"/>
  <c r="W32"/>
  <c r="X32"/>
  <c r="Y32"/>
  <c r="L13"/>
  <c r="J13"/>
  <c r="J20" s="1"/>
  <c r="J27" s="1"/>
  <c r="K20"/>
  <c r="K27" s="1"/>
  <c r="I19"/>
  <c r="I26" s="1"/>
  <c r="J12"/>
  <c r="Q19"/>
  <c r="Q26" s="1"/>
  <c r="R12"/>
  <c r="C12"/>
  <c r="B19"/>
  <c r="B26" s="1"/>
  <c r="Y12"/>
  <c r="Y19" s="1"/>
  <c r="Y26" s="1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B31" l="1"/>
  <c r="B10"/>
  <c r="Z3"/>
  <c r="Z31" s="1"/>
  <c r="C31"/>
  <c r="D31"/>
  <c r="E31"/>
  <c r="F31"/>
  <c r="G31"/>
  <c r="H31"/>
  <c r="I31"/>
  <c r="I10"/>
  <c r="J31"/>
  <c r="K31"/>
  <c r="L31"/>
  <c r="M31"/>
  <c r="N31"/>
  <c r="O31"/>
  <c r="P31"/>
  <c r="Q31"/>
  <c r="Q10"/>
  <c r="R31"/>
  <c r="S31"/>
  <c r="T31"/>
  <c r="U31"/>
  <c r="V31"/>
  <c r="W31"/>
  <c r="X31"/>
  <c r="Y31"/>
  <c r="C19"/>
  <c r="C26" s="1"/>
  <c r="D12"/>
  <c r="R19"/>
  <c r="R26" s="1"/>
  <c r="S12"/>
  <c r="J19"/>
  <c r="J26" s="1"/>
  <c r="K12"/>
  <c r="L20"/>
  <c r="L27" s="1"/>
  <c r="M13"/>
  <c r="J11"/>
  <c r="I18"/>
  <c r="I25" s="1"/>
  <c r="R11"/>
  <c r="Q18"/>
  <c r="Q25" s="1"/>
  <c r="B18"/>
  <c r="B25" s="1"/>
  <c r="Y11"/>
  <c r="Y18" s="1"/>
  <c r="Y25" s="1"/>
  <c r="C11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B30" l="1"/>
  <c r="B9"/>
  <c r="B7"/>
  <c r="Z2"/>
  <c r="Z30" s="1"/>
  <c r="C30"/>
  <c r="C7"/>
  <c r="C35" s="1"/>
  <c r="C42" s="1"/>
  <c r="D30"/>
  <c r="D7"/>
  <c r="D35" s="1"/>
  <c r="D42" s="1"/>
  <c r="E30"/>
  <c r="E7"/>
  <c r="E35" s="1"/>
  <c r="E42" s="1"/>
  <c r="F30"/>
  <c r="F7"/>
  <c r="F35" s="1"/>
  <c r="F42" s="1"/>
  <c r="G30"/>
  <c r="G7"/>
  <c r="G35" s="1"/>
  <c r="G42" s="1"/>
  <c r="H30"/>
  <c r="H7"/>
  <c r="H35" s="1"/>
  <c r="H42" s="1"/>
  <c r="I30"/>
  <c r="I9"/>
  <c r="I7"/>
  <c r="I35" s="1"/>
  <c r="I42" s="1"/>
  <c r="J30"/>
  <c r="J7"/>
  <c r="J35" s="1"/>
  <c r="K30"/>
  <c r="K7"/>
  <c r="K35" s="1"/>
  <c r="K42" s="1"/>
  <c r="L30"/>
  <c r="L7"/>
  <c r="L35" s="1"/>
  <c r="L42" s="1"/>
  <c r="M30"/>
  <c r="M7"/>
  <c r="M35" s="1"/>
  <c r="M42" s="1"/>
  <c r="N30"/>
  <c r="N7"/>
  <c r="N35" s="1"/>
  <c r="N42" s="1"/>
  <c r="O30"/>
  <c r="O7"/>
  <c r="O35" s="1"/>
  <c r="O42" s="1"/>
  <c r="P30"/>
  <c r="P7"/>
  <c r="P35" s="1"/>
  <c r="P42" s="1"/>
  <c r="Q30"/>
  <c r="Q9"/>
  <c r="Q7"/>
  <c r="Q35" s="1"/>
  <c r="Q42" s="1"/>
  <c r="R30"/>
  <c r="R7"/>
  <c r="R35" s="1"/>
  <c r="S30"/>
  <c r="S7"/>
  <c r="S35" s="1"/>
  <c r="S42" s="1"/>
  <c r="T30"/>
  <c r="T7"/>
  <c r="T35" s="1"/>
  <c r="T42" s="1"/>
  <c r="U30"/>
  <c r="U7"/>
  <c r="U35" s="1"/>
  <c r="U42" s="1"/>
  <c r="V30"/>
  <c r="V7"/>
  <c r="V35" s="1"/>
  <c r="V42" s="1"/>
  <c r="W30"/>
  <c r="W7"/>
  <c r="W35" s="1"/>
  <c r="W42" s="1"/>
  <c r="X30"/>
  <c r="X7"/>
  <c r="X35" s="1"/>
  <c r="X42" s="1"/>
  <c r="Y30"/>
  <c r="Y7"/>
  <c r="Y35" s="1"/>
  <c r="Y42" s="1"/>
  <c r="D11"/>
  <c r="C18"/>
  <c r="C25" s="1"/>
  <c r="R18"/>
  <c r="R25" s="1"/>
  <c r="S11"/>
  <c r="J18"/>
  <c r="J25" s="1"/>
  <c r="K11"/>
  <c r="I17"/>
  <c r="I24" s="1"/>
  <c r="J10"/>
  <c r="N13"/>
  <c r="M20"/>
  <c r="M27" s="1"/>
  <c r="K19"/>
  <c r="K26" s="1"/>
  <c r="L12"/>
  <c r="S19"/>
  <c r="S26" s="1"/>
  <c r="T12"/>
  <c r="D19"/>
  <c r="D26" s="1"/>
  <c r="E12"/>
  <c r="Q17"/>
  <c r="Q24" s="1"/>
  <c r="R10"/>
  <c r="B17"/>
  <c r="B24" s="1"/>
  <c r="C10"/>
  <c r="Y10"/>
  <c r="Y17" s="1"/>
  <c r="Y24" s="1"/>
  <c r="D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C1"/>
  <c r="C17" l="1"/>
  <c r="C24" s="1"/>
  <c r="D10"/>
  <c r="E19"/>
  <c r="E26" s="1"/>
  <c r="F12"/>
  <c r="T19"/>
  <c r="T26" s="1"/>
  <c r="U12"/>
  <c r="L19"/>
  <c r="L26" s="1"/>
  <c r="M12"/>
  <c r="N20"/>
  <c r="N27" s="1"/>
  <c r="O13"/>
  <c r="D18"/>
  <c r="D25" s="1"/>
  <c r="E11"/>
  <c r="R9"/>
  <c r="Q16"/>
  <c r="Q23" s="1"/>
  <c r="J42"/>
  <c r="J39"/>
  <c r="J41" s="1"/>
  <c r="K41" s="1"/>
  <c r="L41" s="1"/>
  <c r="M41" s="1"/>
  <c r="N41" s="1"/>
  <c r="O41" s="1"/>
  <c r="P41" s="1"/>
  <c r="Q41" s="1"/>
  <c r="B35"/>
  <c r="Z7"/>
  <c r="Z35" s="1"/>
  <c r="R17"/>
  <c r="R24" s="1"/>
  <c r="S10"/>
  <c r="J17"/>
  <c r="J24" s="1"/>
  <c r="K10"/>
  <c r="L11"/>
  <c r="K18"/>
  <c r="K25" s="1"/>
  <c r="T11"/>
  <c r="S18"/>
  <c r="S25" s="1"/>
  <c r="R42"/>
  <c r="R39"/>
  <c r="R41" s="1"/>
  <c r="S41" s="1"/>
  <c r="T41" s="1"/>
  <c r="U41" s="1"/>
  <c r="V41" s="1"/>
  <c r="W41" s="1"/>
  <c r="X41" s="1"/>
  <c r="Y41" s="1"/>
  <c r="I14"/>
  <c r="I21" s="1"/>
  <c r="I28" s="1"/>
  <c r="J9"/>
  <c r="I16"/>
  <c r="I23" s="1"/>
  <c r="B16"/>
  <c r="B23" s="1"/>
  <c r="B14"/>
  <c r="Y9"/>
  <c r="C9"/>
  <c r="Y14" l="1"/>
  <c r="Y21" s="1"/>
  <c r="Y28" s="1"/>
  <c r="Y16"/>
  <c r="Y23" s="1"/>
  <c r="T18"/>
  <c r="T25" s="1"/>
  <c r="U11"/>
  <c r="L18"/>
  <c r="L25" s="1"/>
  <c r="M11"/>
  <c r="C14"/>
  <c r="C21" s="1"/>
  <c r="C28" s="1"/>
  <c r="D9"/>
  <c r="C16"/>
  <c r="C23" s="1"/>
  <c r="B21"/>
  <c r="B28" s="1"/>
  <c r="J16"/>
  <c r="J23" s="1"/>
  <c r="J14"/>
  <c r="J21" s="1"/>
  <c r="J28" s="1"/>
  <c r="K9"/>
  <c r="K17"/>
  <c r="K24" s="1"/>
  <c r="L10"/>
  <c r="S17"/>
  <c r="S24" s="1"/>
  <c r="T10"/>
  <c r="B42"/>
  <c r="AD44" s="1"/>
  <c r="B39"/>
  <c r="R16"/>
  <c r="R23" s="1"/>
  <c r="R14"/>
  <c r="R21" s="1"/>
  <c r="R28" s="1"/>
  <c r="S9"/>
  <c r="F11"/>
  <c r="E18"/>
  <c r="E25" s="1"/>
  <c r="P13"/>
  <c r="O20"/>
  <c r="O27" s="1"/>
  <c r="M19"/>
  <c r="M26" s="1"/>
  <c r="N12"/>
  <c r="U19"/>
  <c r="U26" s="1"/>
  <c r="V12"/>
  <c r="G12"/>
  <c r="F19"/>
  <c r="F26" s="1"/>
  <c r="D17"/>
  <c r="D24" s="1"/>
  <c r="E10"/>
  <c r="V19" l="1"/>
  <c r="V26" s="1"/>
  <c r="W12"/>
  <c r="N19"/>
  <c r="N26" s="1"/>
  <c r="O12"/>
  <c r="P20"/>
  <c r="P27" s="1"/>
  <c r="Q13"/>
  <c r="S14"/>
  <c r="S21" s="1"/>
  <c r="S28" s="1"/>
  <c r="T9"/>
  <c r="S16"/>
  <c r="S23" s="1"/>
  <c r="E17"/>
  <c r="E24" s="1"/>
  <c r="F10"/>
  <c r="G19"/>
  <c r="G26" s="1"/>
  <c r="H12"/>
  <c r="F18"/>
  <c r="F25" s="1"/>
  <c r="G11"/>
  <c r="B43"/>
  <c r="B47" s="1"/>
  <c r="B41"/>
  <c r="T17"/>
  <c r="T24" s="1"/>
  <c r="U10"/>
  <c r="L17"/>
  <c r="L24" s="1"/>
  <c r="M10"/>
  <c r="K14"/>
  <c r="K21" s="1"/>
  <c r="K28" s="1"/>
  <c r="L9"/>
  <c r="K16"/>
  <c r="K23" s="1"/>
  <c r="D16"/>
  <c r="D23" s="1"/>
  <c r="D14"/>
  <c r="E9"/>
  <c r="N11"/>
  <c r="M18"/>
  <c r="M25" s="1"/>
  <c r="V11"/>
  <c r="U18"/>
  <c r="U25" s="1"/>
  <c r="V18" l="1"/>
  <c r="V25" s="1"/>
  <c r="W11"/>
  <c r="N18"/>
  <c r="N25" s="1"/>
  <c r="O11"/>
  <c r="E14"/>
  <c r="E21" s="1"/>
  <c r="E28" s="1"/>
  <c r="F9"/>
  <c r="E16"/>
  <c r="E23" s="1"/>
  <c r="L16"/>
  <c r="L23" s="1"/>
  <c r="L14"/>
  <c r="L21" s="1"/>
  <c r="L28" s="1"/>
  <c r="M9"/>
  <c r="M17"/>
  <c r="M24" s="1"/>
  <c r="N10"/>
  <c r="U17"/>
  <c r="U24" s="1"/>
  <c r="V10"/>
  <c r="C41"/>
  <c r="D41" s="1"/>
  <c r="E41" s="1"/>
  <c r="F41" s="1"/>
  <c r="G41" s="1"/>
  <c r="H41" s="1"/>
  <c r="I41" s="1"/>
  <c r="H11"/>
  <c r="H18" s="1"/>
  <c r="H25" s="1"/>
  <c r="G18"/>
  <c r="G25" s="1"/>
  <c r="H19"/>
  <c r="H26" s="1"/>
  <c r="D21"/>
  <c r="D28" s="1"/>
  <c r="F17"/>
  <c r="F24" s="1"/>
  <c r="G10"/>
  <c r="T16"/>
  <c r="T23" s="1"/>
  <c r="T14"/>
  <c r="T21" s="1"/>
  <c r="T28" s="1"/>
  <c r="U9"/>
  <c r="Q20"/>
  <c r="Q27" s="1"/>
  <c r="Q14"/>
  <c r="Q21" s="1"/>
  <c r="Q28" s="1"/>
  <c r="Z13"/>
  <c r="Z20" s="1"/>
  <c r="Z27" s="1"/>
  <c r="O19"/>
  <c r="O26" s="1"/>
  <c r="P12"/>
  <c r="P19" s="1"/>
  <c r="P26" s="1"/>
  <c r="W19"/>
  <c r="W26" s="1"/>
  <c r="X12"/>
  <c r="X19" s="1"/>
  <c r="X26" s="1"/>
  <c r="U14" l="1"/>
  <c r="U21" s="1"/>
  <c r="U28" s="1"/>
  <c r="V9"/>
  <c r="U16"/>
  <c r="U23" s="1"/>
  <c r="V17"/>
  <c r="V24" s="1"/>
  <c r="W10"/>
  <c r="N17"/>
  <c r="N24" s="1"/>
  <c r="O10"/>
  <c r="M14"/>
  <c r="M21" s="1"/>
  <c r="M28" s="1"/>
  <c r="N9"/>
  <c r="M16"/>
  <c r="M23" s="1"/>
  <c r="F16"/>
  <c r="F23" s="1"/>
  <c r="F14"/>
  <c r="G9"/>
  <c r="P11"/>
  <c r="O18"/>
  <c r="O25" s="1"/>
  <c r="X11"/>
  <c r="X18" s="1"/>
  <c r="X25" s="1"/>
  <c r="W18"/>
  <c r="W25" s="1"/>
  <c r="G17"/>
  <c r="G24" s="1"/>
  <c r="H10"/>
  <c r="H17" s="1"/>
  <c r="H24" s="1"/>
  <c r="Z12"/>
  <c r="Z19" s="1"/>
  <c r="Z26" s="1"/>
  <c r="AD43"/>
  <c r="P18" l="1"/>
  <c r="P25" s="1"/>
  <c r="Z11"/>
  <c r="Z18" s="1"/>
  <c r="Z25" s="1"/>
  <c r="G14"/>
  <c r="G21" s="1"/>
  <c r="G28" s="1"/>
  <c r="H9"/>
  <c r="G16"/>
  <c r="G23" s="1"/>
  <c r="N16"/>
  <c r="N23" s="1"/>
  <c r="N14"/>
  <c r="N21" s="1"/>
  <c r="N28" s="1"/>
  <c r="O9"/>
  <c r="O17"/>
  <c r="O24" s="1"/>
  <c r="P10"/>
  <c r="P17" s="1"/>
  <c r="P24" s="1"/>
  <c r="W17"/>
  <c r="W24" s="1"/>
  <c r="X10"/>
  <c r="AE44"/>
  <c r="AD45"/>
  <c r="F21"/>
  <c r="F28" s="1"/>
  <c r="V16"/>
  <c r="V23" s="1"/>
  <c r="V14"/>
  <c r="V21" s="1"/>
  <c r="V28" s="1"/>
  <c r="W9"/>
  <c r="W14" l="1"/>
  <c r="W21" s="1"/>
  <c r="W28" s="1"/>
  <c r="X9"/>
  <c r="W16"/>
  <c r="W23" s="1"/>
  <c r="X17"/>
  <c r="X24" s="1"/>
  <c r="Z10"/>
  <c r="Z17" s="1"/>
  <c r="Z24" s="1"/>
  <c r="O14"/>
  <c r="O21" s="1"/>
  <c r="O28" s="1"/>
  <c r="P9"/>
  <c r="O16"/>
  <c r="O23" s="1"/>
  <c r="H16"/>
  <c r="H23" s="1"/>
  <c r="H14"/>
  <c r="Z9"/>
  <c r="Z16" s="1"/>
  <c r="Z23" s="1"/>
  <c r="P16" l="1"/>
  <c r="P23" s="1"/>
  <c r="P14"/>
  <c r="P21" s="1"/>
  <c r="P28" s="1"/>
  <c r="H21"/>
  <c r="H28" s="1"/>
  <c r="X16"/>
  <c r="X23" s="1"/>
  <c r="X14"/>
  <c r="X21" s="1"/>
  <c r="X28" s="1"/>
  <c r="Z14" l="1"/>
  <c r="Z21" s="1"/>
  <c r="Z28" s="1"/>
  <c r="H65" i="9" l="1"/>
  <c r="H66" s="1"/>
  <c r="H64"/>
  <c r="H63"/>
  <c r="G62"/>
  <c r="G11"/>
  <c r="F54" i="7" l="1"/>
  <c r="H54" s="1"/>
  <c r="F55"/>
  <c r="H55"/>
  <c r="J55"/>
  <c r="L55"/>
  <c r="E51"/>
  <c r="H20" i="6"/>
  <c r="H14"/>
  <c r="F20"/>
  <c r="G20" s="1"/>
  <c r="E20"/>
  <c r="I55" i="7" l="1"/>
  <c r="H56" s="1"/>
  <c r="H57" s="1"/>
  <c r="K55"/>
  <c r="J56" s="1"/>
  <c r="J57" s="1"/>
  <c r="M55"/>
  <c r="L56" s="1"/>
  <c r="L57" s="1"/>
  <c r="G55"/>
  <c r="F56" s="1"/>
  <c r="H42"/>
  <c r="F14" i="6"/>
  <c r="K15"/>
  <c r="C6" i="3" l="1"/>
  <c r="H6" s="1"/>
  <c r="D6"/>
  <c r="K6"/>
  <c r="C7"/>
  <c r="H7"/>
  <c r="D7"/>
  <c r="K7"/>
  <c r="C8"/>
  <c r="H8"/>
  <c r="D8"/>
  <c r="K8"/>
  <c r="C9"/>
  <c r="H9"/>
  <c r="D9"/>
  <c r="K9"/>
  <c r="C10"/>
  <c r="H10"/>
  <c r="D10"/>
  <c r="K10"/>
  <c r="C11"/>
  <c r="H11"/>
  <c r="D11"/>
  <c r="K11"/>
  <c r="C12"/>
  <c r="H12"/>
  <c r="D12"/>
  <c r="K12"/>
  <c r="C13"/>
  <c r="H13"/>
  <c r="D13"/>
  <c r="K13"/>
  <c r="C14"/>
  <c r="H14"/>
  <c r="D14"/>
  <c r="K14"/>
  <c r="C15"/>
  <c r="H15"/>
  <c r="D15"/>
  <c r="K15"/>
  <c r="C16"/>
  <c r="H16"/>
  <c r="D16"/>
  <c r="K16"/>
  <c r="C17"/>
  <c r="H17"/>
  <c r="D17"/>
  <c r="K17"/>
  <c r="C18"/>
  <c r="H18"/>
  <c r="D18"/>
  <c r="K18"/>
  <c r="C19"/>
  <c r="H19"/>
  <c r="D19"/>
  <c r="K19"/>
  <c r="C20"/>
  <c r="H20"/>
  <c r="D20"/>
  <c r="K20"/>
  <c r="C21"/>
  <c r="H21"/>
  <c r="D21"/>
  <c r="K21"/>
  <c r="C22"/>
  <c r="H22"/>
  <c r="D22"/>
  <c r="K22"/>
  <c r="C23"/>
  <c r="H23"/>
  <c r="D23"/>
  <c r="K23"/>
  <c r="C24"/>
  <c r="H24"/>
  <c r="D24"/>
  <c r="K24"/>
  <c r="C25"/>
  <c r="H25"/>
  <c r="D25"/>
  <c r="K25"/>
  <c r="C26"/>
  <c r="H26"/>
  <c r="D26"/>
  <c r="K26"/>
  <c r="C27"/>
  <c r="D27"/>
  <c r="K27"/>
  <c r="C28"/>
  <c r="H28" s="1"/>
  <c r="D28"/>
  <c r="K28"/>
  <c r="C29"/>
  <c r="D29"/>
  <c r="K29"/>
  <c r="C30"/>
  <c r="H30" s="1"/>
  <c r="D30"/>
  <c r="K30"/>
  <c r="C31"/>
  <c r="D31"/>
  <c r="K31"/>
  <c r="C32"/>
  <c r="H32" s="1"/>
  <c r="D32"/>
  <c r="K32"/>
  <c r="C33"/>
  <c r="D33"/>
  <c r="K33"/>
  <c r="C34"/>
  <c r="H34" s="1"/>
  <c r="D34"/>
  <c r="K34"/>
  <c r="C35"/>
  <c r="H35"/>
  <c r="D35"/>
  <c r="K35"/>
  <c r="C36"/>
  <c r="H36"/>
  <c r="D36"/>
  <c r="K36"/>
  <c r="E24" i="8"/>
  <c r="E26"/>
  <c r="E17" i="6"/>
  <c r="F17" s="1"/>
  <c r="G17" s="1"/>
  <c r="H17" s="1"/>
  <c r="C32" i="5"/>
  <c r="C33"/>
  <c r="C34"/>
  <c r="C35"/>
  <c r="C36"/>
  <c r="C37"/>
  <c r="C38"/>
  <c r="C39"/>
  <c r="C40"/>
  <c r="G10"/>
  <c r="G10" i="3"/>
  <c r="G13"/>
  <c r="G18"/>
  <c r="G21"/>
  <c r="G26"/>
  <c r="G29"/>
  <c r="G34"/>
  <c r="H14" i="8"/>
  <c r="E16" i="6"/>
  <c r="F16" s="1"/>
  <c r="G16" s="1"/>
  <c r="H16" s="1"/>
  <c r="J26" i="7"/>
  <c r="E27" i="2"/>
  <c r="C26" i="7"/>
  <c r="D26"/>
  <c r="J32"/>
  <c r="E35" i="2"/>
  <c r="C32" i="7"/>
  <c r="F32"/>
  <c r="D32"/>
  <c r="H32"/>
  <c r="J34"/>
  <c r="E37" i="2"/>
  <c r="C34" i="7"/>
  <c r="G34"/>
  <c r="D34"/>
  <c r="E34"/>
  <c r="F34"/>
  <c r="H34"/>
  <c r="J36"/>
  <c r="E39" i="2"/>
  <c r="C36" i="7"/>
  <c r="D36"/>
  <c r="E7" i="2"/>
  <c r="C6" i="7"/>
  <c r="D6"/>
  <c r="E6"/>
  <c r="J6"/>
  <c r="E8" i="2"/>
  <c r="C7" i="7"/>
  <c r="H7"/>
  <c r="D7"/>
  <c r="J7"/>
  <c r="E9" i="2"/>
  <c r="C8" i="7"/>
  <c r="E8" s="1"/>
  <c r="D8"/>
  <c r="H8"/>
  <c r="J8"/>
  <c r="E10" i="2"/>
  <c r="C9" i="7"/>
  <c r="D9"/>
  <c r="H9" s="1"/>
  <c r="J9"/>
  <c r="E11" i="2"/>
  <c r="C10" i="7"/>
  <c r="D10"/>
  <c r="J10"/>
  <c r="E12" i="2"/>
  <c r="C11" i="7"/>
  <c r="D11"/>
  <c r="J11"/>
  <c r="E13" i="2"/>
  <c r="C12" i="7"/>
  <c r="D12"/>
  <c r="F12" s="1"/>
  <c r="J12"/>
  <c r="E14" i="2"/>
  <c r="C13" i="7"/>
  <c r="D13"/>
  <c r="J13"/>
  <c r="E15" i="2"/>
  <c r="C14" i="7"/>
  <c r="G14" s="1"/>
  <c r="D14"/>
  <c r="E14"/>
  <c r="J14"/>
  <c r="E16" i="2"/>
  <c r="C15" i="7"/>
  <c r="H15"/>
  <c r="D15"/>
  <c r="J15"/>
  <c r="E17" i="2"/>
  <c r="C16" i="7"/>
  <c r="E16" s="1"/>
  <c r="D16"/>
  <c r="H16"/>
  <c r="J16"/>
  <c r="E18" i="2"/>
  <c r="C17" i="7"/>
  <c r="D17"/>
  <c r="G17" s="1"/>
  <c r="J17"/>
  <c r="E19" i="2"/>
  <c r="C18" i="7"/>
  <c r="D18"/>
  <c r="E18" s="1"/>
  <c r="J18"/>
  <c r="E20" i="2"/>
  <c r="C19" i="7"/>
  <c r="D19"/>
  <c r="J19"/>
  <c r="E21" i="2"/>
  <c r="C20" i="7"/>
  <c r="D20"/>
  <c r="E20" s="1"/>
  <c r="H20"/>
  <c r="J20"/>
  <c r="E22" i="2"/>
  <c r="C21" i="7"/>
  <c r="D21"/>
  <c r="H21" s="1"/>
  <c r="I21" s="1"/>
  <c r="K21" s="1"/>
  <c r="L21" s="1"/>
  <c r="J21"/>
  <c r="E23" i="2"/>
  <c r="C22" i="7"/>
  <c r="G22" s="1"/>
  <c r="D22"/>
  <c r="J22"/>
  <c r="E24" i="2"/>
  <c r="C23" i="7"/>
  <c r="H23" s="1"/>
  <c r="I23" s="1"/>
  <c r="K23" s="1"/>
  <c r="L23" s="1"/>
  <c r="D23"/>
  <c r="J23"/>
  <c r="E25" i="2"/>
  <c r="C24" i="7"/>
  <c r="D24"/>
  <c r="H24" s="1"/>
  <c r="J24"/>
  <c r="E26" i="2"/>
  <c r="C25" i="7"/>
  <c r="D25"/>
  <c r="J25"/>
  <c r="E28" i="2"/>
  <c r="C27" i="7"/>
  <c r="F27" s="1"/>
  <c r="D27"/>
  <c r="E27"/>
  <c r="J27"/>
  <c r="E29" i="2"/>
  <c r="C28" i="7"/>
  <c r="H28"/>
  <c r="D28"/>
  <c r="J28"/>
  <c r="E30" i="2"/>
  <c r="C29" i="7"/>
  <c r="E29" s="1"/>
  <c r="D29"/>
  <c r="F29"/>
  <c r="J29"/>
  <c r="E31" i="2"/>
  <c r="C30" i="7"/>
  <c r="D30"/>
  <c r="H30"/>
  <c r="J30"/>
  <c r="E32" i="2"/>
  <c r="C31" i="7"/>
  <c r="F31"/>
  <c r="D31"/>
  <c r="E31"/>
  <c r="J31"/>
  <c r="E36" i="2"/>
  <c r="C33" i="7"/>
  <c r="H33"/>
  <c r="D33"/>
  <c r="J33"/>
  <c r="E38" i="2"/>
  <c r="C35" i="7"/>
  <c r="E35" s="1"/>
  <c r="D35"/>
  <c r="F35"/>
  <c r="J35"/>
  <c r="E33" i="2"/>
  <c r="E41"/>
  <c r="I41"/>
  <c r="I39"/>
  <c r="I38"/>
  <c r="I37"/>
  <c r="I36"/>
  <c r="I3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D41"/>
  <c r="D42"/>
  <c r="C41"/>
  <c r="C42"/>
  <c r="E18" i="8"/>
  <c r="E22"/>
  <c r="H25" i="5"/>
  <c r="G10" i="7"/>
  <c r="G19"/>
  <c r="F10" i="5"/>
  <c r="C28"/>
  <c r="G9"/>
  <c r="F9"/>
  <c r="C16"/>
  <c r="G8"/>
  <c r="F8"/>
  <c r="B39"/>
  <c r="B38"/>
  <c r="B37"/>
  <c r="B36"/>
  <c r="B35"/>
  <c r="B34"/>
  <c r="B33"/>
  <c r="B32"/>
  <c r="G20" i="7"/>
  <c r="G32"/>
  <c r="G27"/>
  <c r="G36"/>
  <c r="G18"/>
  <c r="G16"/>
  <c r="G24"/>
  <c r="G8"/>
  <c r="G28"/>
  <c r="G9"/>
  <c r="G25"/>
  <c r="E30"/>
  <c r="E25"/>
  <c r="E21"/>
  <c r="E17"/>
  <c r="E13"/>
  <c r="E9"/>
  <c r="G35" i="3"/>
  <c r="G27"/>
  <c r="G19"/>
  <c r="G11"/>
  <c r="C38"/>
  <c r="G30" i="7"/>
  <c r="F30"/>
  <c r="F25"/>
  <c r="F21"/>
  <c r="F17"/>
  <c r="F13"/>
  <c r="F9"/>
  <c r="E36"/>
  <c r="G36" i="3"/>
  <c r="G28"/>
  <c r="G20"/>
  <c r="G12"/>
  <c r="G21" i="7"/>
  <c r="G15"/>
  <c r="F22"/>
  <c r="H36"/>
  <c r="H31"/>
  <c r="I31" s="1"/>
  <c r="H22"/>
  <c r="G23" i="3"/>
  <c r="E24"/>
  <c r="G31" i="7"/>
  <c r="F14"/>
  <c r="F6"/>
  <c r="G30" i="3"/>
  <c r="G14"/>
  <c r="G7" i="7"/>
  <c r="E33"/>
  <c r="H27"/>
  <c r="H18"/>
  <c r="H14"/>
  <c r="I14" s="1"/>
  <c r="K14" s="1"/>
  <c r="L14" s="1"/>
  <c r="H10"/>
  <c r="F26"/>
  <c r="G15" i="3"/>
  <c r="E36"/>
  <c r="I36" s="1"/>
  <c r="E34"/>
  <c r="E32"/>
  <c r="E30"/>
  <c r="E28"/>
  <c r="E26"/>
  <c r="E23"/>
  <c r="E20"/>
  <c r="E18"/>
  <c r="E16"/>
  <c r="E7"/>
  <c r="F23" i="7"/>
  <c r="F11"/>
  <c r="F7"/>
  <c r="E32"/>
  <c r="I32" s="1"/>
  <c r="K32" s="1"/>
  <c r="L32" s="1"/>
  <c r="H26"/>
  <c r="G24" i="3"/>
  <c r="G16"/>
  <c r="G8"/>
  <c r="F36"/>
  <c r="F35"/>
  <c r="F34"/>
  <c r="F33"/>
  <c r="F32"/>
  <c r="F31"/>
  <c r="F30"/>
  <c r="F29"/>
  <c r="F28"/>
  <c r="F27"/>
  <c r="F26"/>
  <c r="I26" s="1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H17" i="7"/>
  <c r="H13"/>
  <c r="F36"/>
  <c r="G22" i="3"/>
  <c r="G6"/>
  <c r="G33" i="7"/>
  <c r="G23"/>
  <c r="G11"/>
  <c r="E28"/>
  <c r="E23"/>
  <c r="E19"/>
  <c r="E15"/>
  <c r="E11"/>
  <c r="E7"/>
  <c r="H6"/>
  <c r="G31" i="3"/>
  <c r="G7"/>
  <c r="E35"/>
  <c r="I35" s="1"/>
  <c r="E33"/>
  <c r="E31"/>
  <c r="E29"/>
  <c r="E27"/>
  <c r="E25"/>
  <c r="I25" s="1"/>
  <c r="E22"/>
  <c r="I22" s="1"/>
  <c r="E21"/>
  <c r="I21" s="1"/>
  <c r="E19"/>
  <c r="I19" s="1"/>
  <c r="E17"/>
  <c r="I17" s="1"/>
  <c r="E15"/>
  <c r="E14"/>
  <c r="I14" s="1"/>
  <c r="E13"/>
  <c r="I13" s="1"/>
  <c r="E12"/>
  <c r="E11"/>
  <c r="I11" s="1"/>
  <c r="E10"/>
  <c r="I10" s="1"/>
  <c r="E9"/>
  <c r="I9" s="1"/>
  <c r="E8"/>
  <c r="E6"/>
  <c r="G6" i="7"/>
  <c r="F33"/>
  <c r="I33" s="1"/>
  <c r="K33" s="1"/>
  <c r="L33" s="1"/>
  <c r="F28"/>
  <c r="F19"/>
  <c r="F15"/>
  <c r="G32" i="3"/>
  <c r="G12" i="7"/>
  <c r="G33" i="3"/>
  <c r="G25"/>
  <c r="G17"/>
  <c r="G9"/>
  <c r="I7" i="7"/>
  <c r="K7" s="1"/>
  <c r="L7" s="1"/>
  <c r="E38" i="3"/>
  <c r="I8"/>
  <c r="I28" i="7"/>
  <c r="K28" s="1"/>
  <c r="L28" s="1"/>
  <c r="I23" i="3"/>
  <c r="L23" s="1"/>
  <c r="N23" s="1"/>
  <c r="I15"/>
  <c r="G38"/>
  <c r="E13" i="6" s="1"/>
  <c r="F38" i="3"/>
  <c r="I20"/>
  <c r="I24"/>
  <c r="I7"/>
  <c r="J7" s="1"/>
  <c r="I30" i="7"/>
  <c r="K30"/>
  <c r="L30" s="1"/>
  <c r="I12" i="3"/>
  <c r="J12" s="1"/>
  <c r="I15" i="7"/>
  <c r="K15"/>
  <c r="I16" i="3"/>
  <c r="J16" s="1"/>
  <c r="I36" i="7"/>
  <c r="K36" s="1"/>
  <c r="L24" i="3"/>
  <c r="N24" s="1"/>
  <c r="J24"/>
  <c r="L15"/>
  <c r="M15" s="1"/>
  <c r="J15"/>
  <c r="L12"/>
  <c r="M12" s="1"/>
  <c r="L15" i="7"/>
  <c r="L7" i="3"/>
  <c r="M7" s="1"/>
  <c r="L20"/>
  <c r="M20" s="1"/>
  <c r="J20"/>
  <c r="J23"/>
  <c r="J8"/>
  <c r="L8"/>
  <c r="M8" s="1"/>
  <c r="J10" l="1"/>
  <c r="L10"/>
  <c r="N10" s="1"/>
  <c r="J14"/>
  <c r="L14"/>
  <c r="M14" s="1"/>
  <c r="L21"/>
  <c r="N21" s="1"/>
  <c r="J21"/>
  <c r="M21"/>
  <c r="J25"/>
  <c r="L25"/>
  <c r="N25" s="1"/>
  <c r="J11"/>
  <c r="L11"/>
  <c r="N11" s="1"/>
  <c r="M11"/>
  <c r="L13"/>
  <c r="N13" s="1"/>
  <c r="J13"/>
  <c r="M13"/>
  <c r="L22"/>
  <c r="M22" s="1"/>
  <c r="J22"/>
  <c r="I13" i="7"/>
  <c r="K13" s="1"/>
  <c r="L13" s="1"/>
  <c r="I27"/>
  <c r="K27" s="1"/>
  <c r="L27" s="1"/>
  <c r="I34"/>
  <c r="K34" s="1"/>
  <c r="L34" s="1"/>
  <c r="I32" i="3"/>
  <c r="I30"/>
  <c r="I28"/>
  <c r="M23"/>
  <c r="N20"/>
  <c r="N7"/>
  <c r="N12"/>
  <c r="L16"/>
  <c r="N15"/>
  <c r="M24"/>
  <c r="I18"/>
  <c r="I34"/>
  <c r="I6" i="7"/>
  <c r="I17"/>
  <c r="K17" s="1"/>
  <c r="L17" s="1"/>
  <c r="I9"/>
  <c r="G29"/>
  <c r="G35"/>
  <c r="H29"/>
  <c r="I29" s="1"/>
  <c r="K29" s="1"/>
  <c r="L29" s="1"/>
  <c r="H25"/>
  <c r="I25" s="1"/>
  <c r="K25" s="1"/>
  <c r="L25" s="1"/>
  <c r="E24"/>
  <c r="E22"/>
  <c r="I22" s="1"/>
  <c r="K22" s="1"/>
  <c r="L22" s="1"/>
  <c r="F20"/>
  <c r="I20" s="1"/>
  <c r="K20" s="1"/>
  <c r="L20" s="1"/>
  <c r="H19"/>
  <c r="I19" s="1"/>
  <c r="F18"/>
  <c r="I18" s="1"/>
  <c r="K18" s="1"/>
  <c r="L18" s="1"/>
  <c r="F16"/>
  <c r="I16" s="1"/>
  <c r="G13"/>
  <c r="H12"/>
  <c r="H11"/>
  <c r="I11" s="1"/>
  <c r="K11" s="1"/>
  <c r="L11" s="1"/>
  <c r="F10"/>
  <c r="G26"/>
  <c r="H33" i="3"/>
  <c r="I33" s="1"/>
  <c r="H31"/>
  <c r="I31" s="1"/>
  <c r="L31" s="1"/>
  <c r="N31" s="1"/>
  <c r="H29"/>
  <c r="I29" s="1"/>
  <c r="H27"/>
  <c r="I27" s="1"/>
  <c r="J27" s="1"/>
  <c r="L19"/>
  <c r="N19" s="1"/>
  <c r="J19"/>
  <c r="J35"/>
  <c r="L35"/>
  <c r="N35" s="1"/>
  <c r="J18"/>
  <c r="L18"/>
  <c r="N18" s="1"/>
  <c r="L26"/>
  <c r="N26" s="1"/>
  <c r="J26"/>
  <c r="J34"/>
  <c r="L34"/>
  <c r="N34" s="1"/>
  <c r="H43" i="7"/>
  <c r="K6"/>
  <c r="K31"/>
  <c r="K9"/>
  <c r="L9" s="1"/>
  <c r="K19"/>
  <c r="J31" i="3"/>
  <c r="J29"/>
  <c r="L29"/>
  <c r="N29" s="1"/>
  <c r="L27"/>
  <c r="N27" s="1"/>
  <c r="M27"/>
  <c r="G37" i="7"/>
  <c r="L36"/>
  <c r="L9" i="3"/>
  <c r="N9" s="1"/>
  <c r="M9"/>
  <c r="J9"/>
  <c r="L17"/>
  <c r="N17" s="1"/>
  <c r="J17"/>
  <c r="L36"/>
  <c r="N36" s="1"/>
  <c r="J36"/>
  <c r="M36"/>
  <c r="L32"/>
  <c r="N32" s="1"/>
  <c r="J32"/>
  <c r="M32"/>
  <c r="L30"/>
  <c r="N30" s="1"/>
  <c r="J30"/>
  <c r="J28"/>
  <c r="M28"/>
  <c r="L28"/>
  <c r="N28" s="1"/>
  <c r="H38"/>
  <c r="I6"/>
  <c r="N8"/>
  <c r="N22"/>
  <c r="N14"/>
  <c r="H35" i="7"/>
  <c r="I35" s="1"/>
  <c r="E12"/>
  <c r="I12" s="1"/>
  <c r="K12" s="1"/>
  <c r="L12" s="1"/>
  <c r="C37"/>
  <c r="B52" s="1"/>
  <c r="G13" i="6"/>
  <c r="F13"/>
  <c r="F15" s="1"/>
  <c r="F18" s="1"/>
  <c r="F24" i="7"/>
  <c r="I24" s="1"/>
  <c r="E10"/>
  <c r="I10" s="1"/>
  <c r="F8"/>
  <c r="F37" s="1"/>
  <c r="E26"/>
  <c r="I26" s="1"/>
  <c r="K26" s="1"/>
  <c r="L26" s="1"/>
  <c r="L33" i="3" l="1"/>
  <c r="N33" s="1"/>
  <c r="M33"/>
  <c r="J33"/>
  <c r="K16" i="7"/>
  <c r="H46"/>
  <c r="M31" i="3"/>
  <c r="M35"/>
  <c r="M25"/>
  <c r="M10"/>
  <c r="M16"/>
  <c r="N16"/>
  <c r="K24" i="7"/>
  <c r="L24" s="1"/>
  <c r="H47"/>
  <c r="K35"/>
  <c r="L35" s="1"/>
  <c r="H48"/>
  <c r="H13" i="6"/>
  <c r="H15" s="1"/>
  <c r="H18" s="1"/>
  <c r="G15"/>
  <c r="G18"/>
  <c r="L6" i="3"/>
  <c r="J6"/>
  <c r="J38" s="1"/>
  <c r="C41" s="1"/>
  <c r="I38"/>
  <c r="M6"/>
  <c r="H37" i="7"/>
  <c r="M30" i="3"/>
  <c r="E37" i="7"/>
  <c r="M17" i="3"/>
  <c r="M34"/>
  <c r="M26"/>
  <c r="M18"/>
  <c r="H45" i="7"/>
  <c r="K10"/>
  <c r="B47"/>
  <c r="L19"/>
  <c r="L31"/>
  <c r="B48"/>
  <c r="B43"/>
  <c r="L6"/>
  <c r="I8"/>
  <c r="M29" i="3"/>
  <c r="M19"/>
  <c r="L16" i="7" l="1"/>
  <c r="B46"/>
  <c r="K8"/>
  <c r="I37"/>
  <c r="H44"/>
  <c r="F48"/>
  <c r="E48"/>
  <c r="B45"/>
  <c r="L10"/>
  <c r="N6" i="3"/>
  <c r="N38" s="1"/>
  <c r="G31" i="5" s="1"/>
  <c r="G32" s="1"/>
  <c r="E15" i="6" s="1"/>
  <c r="L38" i="3"/>
  <c r="E43" i="7"/>
  <c r="G43" s="1"/>
  <c r="F43"/>
  <c r="E47"/>
  <c r="G47" s="1"/>
  <c r="F47"/>
  <c r="M38" i="3"/>
  <c r="E46" i="7" l="1"/>
  <c r="F46"/>
  <c r="C42" i="3"/>
  <c r="E14" i="6"/>
  <c r="H49" i="7"/>
  <c r="H50" s="1"/>
  <c r="L8"/>
  <c r="L37" s="1"/>
  <c r="B44"/>
  <c r="K37"/>
  <c r="G48"/>
  <c r="E45"/>
  <c r="F45"/>
  <c r="G46" l="1"/>
  <c r="M42"/>
  <c r="M46"/>
  <c r="M43"/>
  <c r="M48"/>
  <c r="M45"/>
  <c r="M47"/>
  <c r="F44"/>
  <c r="E44"/>
  <c r="E18" i="6"/>
  <c r="G45" i="7"/>
  <c r="M44"/>
  <c r="I48"/>
  <c r="I42"/>
  <c r="I46"/>
  <c r="I43"/>
  <c r="I45"/>
  <c r="I47"/>
  <c r="Q42"/>
  <c r="Q46"/>
  <c r="Q43"/>
  <c r="Q45"/>
  <c r="Q48"/>
  <c r="Q47"/>
  <c r="L39"/>
  <c r="B42"/>
  <c r="I44"/>
  <c r="Q44"/>
  <c r="G44" l="1"/>
  <c r="F42"/>
  <c r="F49" s="1"/>
  <c r="B49"/>
  <c r="B53" s="1"/>
  <c r="C53" s="1"/>
  <c r="E42"/>
  <c r="J44"/>
  <c r="K44"/>
  <c r="R48"/>
  <c r="S48"/>
  <c r="S43"/>
  <c r="R43"/>
  <c r="S42"/>
  <c r="R42"/>
  <c r="Q49"/>
  <c r="K45"/>
  <c r="J45"/>
  <c r="K46"/>
  <c r="J46"/>
  <c r="L46" s="1"/>
  <c r="J48"/>
  <c r="K48"/>
  <c r="N45"/>
  <c r="O45"/>
  <c r="O43"/>
  <c r="N43"/>
  <c r="P43" s="1"/>
  <c r="N42"/>
  <c r="O42"/>
  <c r="M49"/>
  <c r="S44"/>
  <c r="R44"/>
  <c r="S47"/>
  <c r="R47"/>
  <c r="R45"/>
  <c r="T45" s="1"/>
  <c r="S45"/>
  <c r="R46"/>
  <c r="T46" s="1"/>
  <c r="S46"/>
  <c r="K47"/>
  <c r="J47"/>
  <c r="J43"/>
  <c r="L43" s="1"/>
  <c r="K43"/>
  <c r="J42"/>
  <c r="K42"/>
  <c r="N44"/>
  <c r="P44" s="1"/>
  <c r="O44"/>
  <c r="O47"/>
  <c r="N47"/>
  <c r="N48"/>
  <c r="P48" s="1"/>
  <c r="O48"/>
  <c r="N46"/>
  <c r="P46" s="1"/>
  <c r="O46"/>
  <c r="L45" l="1"/>
  <c r="T48"/>
  <c r="K49"/>
  <c r="N49"/>
  <c r="P42"/>
  <c r="T42"/>
  <c r="R49"/>
  <c r="E49"/>
  <c r="G49" s="1"/>
  <c r="G42"/>
  <c r="D53"/>
  <c r="P47"/>
  <c r="L47"/>
  <c r="T47"/>
  <c r="T44"/>
  <c r="P45"/>
  <c r="L48"/>
  <c r="T43"/>
  <c r="L42"/>
  <c r="J49"/>
  <c r="L49" s="1"/>
  <c r="O49"/>
  <c r="S49"/>
  <c r="L44"/>
  <c r="L50" l="1"/>
  <c r="F19" i="6" s="1"/>
  <c r="F22" s="1"/>
  <c r="F21" s="1"/>
  <c r="E19"/>
  <c r="E22" s="1"/>
  <c r="E52" i="7"/>
  <c r="P49"/>
  <c r="P50" s="1"/>
  <c r="G19" i="6" s="1"/>
  <c r="G22" s="1"/>
  <c r="G21" s="1"/>
  <c r="T49" i="7"/>
  <c r="T50" s="1"/>
  <c r="H19" i="6" s="1"/>
  <c r="H22" s="1"/>
  <c r="H21" s="1"/>
  <c r="E21" l="1"/>
</calcChain>
</file>

<file path=xl/sharedStrings.xml><?xml version="1.0" encoding="utf-8"?>
<sst xmlns="http://schemas.openxmlformats.org/spreadsheetml/2006/main" count="4787" uniqueCount="1071">
  <si>
    <t xml:space="preserve"> </t>
  </si>
  <si>
    <t>Automated Distribution</t>
  </si>
  <si>
    <t xml:space="preserve">BCS/DBCS </t>
  </si>
  <si>
    <t>OCR</t>
  </si>
  <si>
    <t>Mechanized Distribution, Letters &amp; Flats</t>
  </si>
  <si>
    <t>12 &amp; 17</t>
  </si>
  <si>
    <t>AFSM100 (incl. LDC17 MODS op #140 and #530)</t>
  </si>
  <si>
    <t>FSM 1000</t>
  </si>
  <si>
    <t>Mechanized Distribution, Other</t>
  </si>
  <si>
    <t>Mechanized Parcels</t>
  </si>
  <si>
    <t>SPBS - Non Priority</t>
  </si>
  <si>
    <t>SPBS - Priority</t>
  </si>
  <si>
    <t>Mechanical Sort - Sack Outside</t>
  </si>
  <si>
    <t>Mechanical Tray Sorter / Robotics</t>
  </si>
  <si>
    <t xml:space="preserve">Manual Distribution </t>
  </si>
  <si>
    <t>Manual Flats</t>
  </si>
  <si>
    <t>Manual Letters</t>
  </si>
  <si>
    <t>Manual Parcels</t>
  </si>
  <si>
    <t>Manual Priority</t>
  </si>
  <si>
    <t xml:space="preserve">LDC 15  </t>
  </si>
  <si>
    <t>Allied Operations</t>
  </si>
  <si>
    <t xml:space="preserve">Cancellation </t>
  </si>
  <si>
    <t>Dispatch</t>
  </si>
  <si>
    <t>Flats Preparation (excl. LDC17 op#140 &amp; #530)</t>
  </si>
  <si>
    <t>Mail Preparation - metered</t>
  </si>
  <si>
    <t>Opening Unit - BBM</t>
  </si>
  <si>
    <t>Opening Unit - Preferred Mail</t>
  </si>
  <si>
    <t>Opening - Manual transport</t>
  </si>
  <si>
    <t>Platform</t>
  </si>
  <si>
    <t>Pouching Operations</t>
  </si>
  <si>
    <t>Presort</t>
  </si>
  <si>
    <t>Manual Sort - Sack Outside</t>
  </si>
  <si>
    <t>Air Contract DCS and Incoming/SWYB</t>
  </si>
  <si>
    <t>Other Operations</t>
  </si>
  <si>
    <t>Business Reply / Postage Due</t>
  </si>
  <si>
    <t>Express Mail</t>
  </si>
  <si>
    <t>Mailgram</t>
  </si>
  <si>
    <t>Registry</t>
  </si>
  <si>
    <t>Damaged Parcel Rewrap</t>
  </si>
  <si>
    <t>Empty Equipment</t>
  </si>
  <si>
    <t xml:space="preserve">Miscellaneous </t>
  </si>
  <si>
    <t xml:space="preserve">Mail Processing Support </t>
  </si>
  <si>
    <t xml:space="preserve">PRC Mail Proc </t>
  </si>
  <si>
    <t>Pool costs</t>
  </si>
  <si>
    <t>(excl 'migrated')</t>
  </si>
  <si>
    <t>Pool Volume-</t>
  </si>
  <si>
    <t>Variable Factor</t>
  </si>
  <si>
    <t>Active Sites</t>
  </si>
  <si>
    <t>AFSM100</t>
  </si>
  <si>
    <t>Flats Preparation</t>
  </si>
  <si>
    <t>PRC Costs</t>
  </si>
  <si>
    <t>PRC Variability</t>
  </si>
  <si>
    <t>Volume Variable Cost</t>
  </si>
  <si>
    <t>Realigned Network Cost Before Productivity Gain</t>
  </si>
  <si>
    <t>Realigned Network Cost After Productivity Gain</t>
  </si>
  <si>
    <t>Productivity Induced Cost Saving</t>
  </si>
  <si>
    <t>Cost Change</t>
  </si>
  <si>
    <t>Calculating Mail Processing Labor Cost Savings</t>
  </si>
  <si>
    <t>TOTAL</t>
  </si>
  <si>
    <t>LDC</t>
  </si>
  <si>
    <t xml:space="preserve">MODS Hours </t>
  </si>
  <si>
    <t>All Facilties</t>
  </si>
  <si>
    <t>LDC 11-18</t>
  </si>
  <si>
    <t>Ratio of LDC 10 Hours to LDC 11-18 Hours</t>
  </si>
  <si>
    <t>Type of Facility</t>
  </si>
  <si>
    <t>Ratio</t>
  </si>
  <si>
    <t>Ratio of Supervisor Cost to Mail Processing Labor Cost</t>
  </si>
  <si>
    <t>Component Name</t>
  </si>
  <si>
    <t>Supervision of Mail Processing</t>
  </si>
  <si>
    <t>Mail Processing</t>
  </si>
  <si>
    <t>Component Number</t>
  </si>
  <si>
    <t>(820)</t>
  </si>
  <si>
    <t>(35)</t>
  </si>
  <si>
    <t>Cost Segment</t>
  </si>
  <si>
    <t>TOTAL COSTS</t>
  </si>
  <si>
    <t>Source: FY10 Public Cost Segments and Components Report at Tabs CS02 and CS03</t>
  </si>
  <si>
    <t>Ratio of Mail Processing Supervisor Cost to Mail Processing Labor Cost:</t>
  </si>
  <si>
    <t>Supervisor Labor Cost Change</t>
  </si>
  <si>
    <t>Supervisor Cost Change</t>
  </si>
  <si>
    <t>Total Cost Change</t>
  </si>
  <si>
    <t>Category</t>
  </si>
  <si>
    <t>Cost Pool</t>
  </si>
  <si>
    <t>Total Hours</t>
  </si>
  <si>
    <t>Total</t>
  </si>
  <si>
    <t>Volume Variable Hours</t>
  </si>
  <si>
    <t>Realigned Network Hours Before Productivity Gain</t>
  </si>
  <si>
    <t>Realigned Network Hours After Productivity Gain</t>
  </si>
  <si>
    <t>Hours Change</t>
  </si>
  <si>
    <t>Totals</t>
  </si>
  <si>
    <t>Hours</t>
  </si>
  <si>
    <t>Wage</t>
  </si>
  <si>
    <t>Plant Management Cost Change</t>
  </si>
  <si>
    <t>In Plant Support Cost Change</t>
  </si>
  <si>
    <t>Workload Transfer Cost Change</t>
  </si>
  <si>
    <t>Productivity Gain Cost Change</t>
  </si>
  <si>
    <t>Premium Pay Reduction</t>
  </si>
  <si>
    <t>Cost Saving</t>
  </si>
  <si>
    <t>Indirect Cost Change</t>
  </si>
  <si>
    <t>Workload Transfer Cost Savings</t>
  </si>
  <si>
    <t>Productivity Cost Savings</t>
  </si>
  <si>
    <t>Institutional  Cost</t>
  </si>
  <si>
    <t>Inactive Sites</t>
  </si>
  <si>
    <t>Institutional  Hours</t>
  </si>
  <si>
    <t>Current Network  % Hours Receiving the Night Differential</t>
  </si>
  <si>
    <t>Realigned Network  % Hours Receiving the Night Differential</t>
  </si>
  <si>
    <t>Current Network Night Differential Cost</t>
  </si>
  <si>
    <t>Realigned Network Night Differential Cost</t>
  </si>
  <si>
    <t>Source: USPS-T-4</t>
  </si>
  <si>
    <t>Source:  Create MODS Hours File.Sas</t>
  </si>
  <si>
    <t xml:space="preserve">Source: USPS-FY10-7 Part1.xls </t>
  </si>
  <si>
    <t>Workload Transfer Cost Saving</t>
  </si>
  <si>
    <t>Productivity Induced Cost Saving %</t>
  </si>
  <si>
    <t>Service Wide Ratio</t>
  </si>
  <si>
    <t>Miscellaneous Ratio</t>
  </si>
  <si>
    <t>Source: USPS-T-9</t>
  </si>
  <si>
    <t>In-Plant Support Hours in All MODS Facilities</t>
  </si>
  <si>
    <t>% Reduction in In Plant Support</t>
  </si>
  <si>
    <t>Reduction in Hours</t>
  </si>
  <si>
    <t>Reduction in Cost</t>
  </si>
  <si>
    <t>Source: Night Differentials are from Night Diff Calcs.By LDC.xls</t>
  </si>
  <si>
    <t>In-Plant Support Hours in All Facilities</t>
  </si>
  <si>
    <t>Previous Total</t>
  </si>
  <si>
    <t>Check</t>
  </si>
  <si>
    <t>Revised Total</t>
  </si>
  <si>
    <t>Revised Active Sites</t>
  </si>
  <si>
    <t>Revised Deactivated Sites</t>
  </si>
  <si>
    <t>Revised Active Facilities</t>
  </si>
  <si>
    <t>Revised Inactive Facilities</t>
  </si>
  <si>
    <t>Revised Plant Management Cost Saving At Inactive Facilities</t>
  </si>
  <si>
    <t xml:space="preserve">Source:  % Reduction from USPS-ST-5 </t>
  </si>
  <si>
    <t>Labor Cost Change in LDCs 11-18</t>
  </si>
  <si>
    <t>Calculating Revised Supervisor Cost Savings In Thousands of Dollars</t>
  </si>
  <si>
    <t>Revised Realingned Network Hours By LDC</t>
  </si>
  <si>
    <t>Revised Difference</t>
  </si>
  <si>
    <t>Summary of Revised Mail Processing Labor Cost Savings</t>
  </si>
  <si>
    <t>PRC Worst Case</t>
  </si>
  <si>
    <t>Weed Worst Case</t>
  </si>
  <si>
    <t>stay</t>
  </si>
  <si>
    <t>go</t>
  </si>
  <si>
    <t>Workload Reduction</t>
  </si>
  <si>
    <t>Weed Most Likely</t>
  </si>
  <si>
    <t>Productivity Based Worst Case Productivty Cost Change</t>
  </si>
  <si>
    <t xml:space="preserve">see NP-3 Tab "Cost Savings"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</si>
  <si>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Productivity</t>
  </si>
  <si>
    <t>Weed Worst</t>
  </si>
  <si>
    <t>Weed Most likely</t>
  </si>
  <si>
    <t>LNP PRC Output</t>
  </si>
  <si>
    <t>FY 2010</t>
  </si>
  <si>
    <t>Optimized on Productivity</t>
  </si>
  <si>
    <t>Mail Processing Cost</t>
  </si>
  <si>
    <t>Plants</t>
  </si>
  <si>
    <t>Network cost with FY 2010 Productivity</t>
  </si>
  <si>
    <t>Phase 1A</t>
  </si>
  <si>
    <t>Phase 1B</t>
  </si>
  <si>
    <t>Phase 2</t>
  </si>
  <si>
    <t>Cost Increase</t>
  </si>
  <si>
    <t>Fixed Cost</t>
  </si>
  <si>
    <t xml:space="preserve">Total </t>
  </si>
  <si>
    <t>Phase 1 Increasing Plant Productivity Needed to Achieve Projected Reduction in Workhours</t>
  </si>
  <si>
    <t>Projected Productivity</t>
  </si>
  <si>
    <t>FY 2010 Productivity</t>
  </si>
  <si>
    <t>Percent Improvement</t>
  </si>
  <si>
    <t xml:space="preserve">Auto Letter </t>
  </si>
  <si>
    <t>Auto Flat</t>
  </si>
  <si>
    <t>Auto Parcels</t>
  </si>
  <si>
    <t>Phase 2 Increasing Plant Productivity Needed to Achieve Projected Reduction in Workhours</t>
  </si>
  <si>
    <t>FY2010 Model Cost Using Square Footage</t>
  </si>
  <si>
    <t>Workload (sqft)</t>
  </si>
  <si>
    <t>Cost</t>
  </si>
  <si>
    <t>Cost PER SQFT</t>
  </si>
  <si>
    <t>Losing</t>
  </si>
  <si>
    <t xml:space="preserve">Gaining </t>
  </si>
  <si>
    <t>Unaffected</t>
  </si>
  <si>
    <t>Phase 2: Workload Shifted to Gaining Facilities at FY2010 Cost per Squarefoot</t>
  </si>
  <si>
    <t>MP COST</t>
  </si>
  <si>
    <t>Percent Increase</t>
  </si>
  <si>
    <t>Average Cost Per SQFT</t>
  </si>
  <si>
    <t>FY 2010 Cost</t>
  </si>
  <si>
    <t>Phase 2 Cost</t>
  </si>
  <si>
    <t>Postal Service Projected Phase 2 Cost</t>
  </si>
  <si>
    <t>Phase 2 with FY 2010 Prod</t>
  </si>
  <si>
    <t>PS Phase 2</t>
  </si>
  <si>
    <t>Processing Cost Using FY 2010 Productivity as Starting Point</t>
  </si>
  <si>
    <t>6% Productivity Improvement for all plants</t>
  </si>
  <si>
    <t>20% Productivity Improvement for gaining plants</t>
  </si>
  <si>
    <t>20% Productivity Improvement for all plants</t>
  </si>
  <si>
    <t>Required Staffing Based on 8 Hour Tours</t>
  </si>
  <si>
    <t>Required Staffing Based on Workload</t>
  </si>
  <si>
    <t>Ltr</t>
  </si>
  <si>
    <t>Flt</t>
  </si>
  <si>
    <t>FSS</t>
  </si>
  <si>
    <t>Pkg</t>
  </si>
  <si>
    <t>Can</t>
  </si>
  <si>
    <t>Required need based on 8 hour intervals</t>
  </si>
  <si>
    <t>Total need over day</t>
  </si>
  <si>
    <t>Total Workhours Assuming 8 Hour Tours</t>
  </si>
  <si>
    <t>Total Workhours Based on Workload</t>
  </si>
  <si>
    <t>Total need over day assuming smooth profile</t>
  </si>
  <si>
    <t>Percentage Reduction</t>
  </si>
  <si>
    <t>Potential Excess Need</t>
  </si>
  <si>
    <t>Area</t>
  </si>
  <si>
    <t>District</t>
  </si>
  <si>
    <t>Office</t>
  </si>
  <si>
    <t>Finance</t>
  </si>
  <si>
    <t>Capital Metro</t>
  </si>
  <si>
    <t>Capital</t>
  </si>
  <si>
    <t>Washington DC NDC</t>
  </si>
  <si>
    <t>23-7482</t>
  </si>
  <si>
    <t>Suburban MD P&amp;DC</t>
  </si>
  <si>
    <t>23-8751</t>
  </si>
  <si>
    <t>Curseen/Morris P&amp;DC</t>
  </si>
  <si>
    <t>10-5001</t>
  </si>
  <si>
    <t>Baltimore</t>
  </si>
  <si>
    <t>Baltimore MD P&amp;DC</t>
  </si>
  <si>
    <t>23-0379</t>
  </si>
  <si>
    <t>Baltimore MD IMF</t>
  </si>
  <si>
    <t>23-0387</t>
  </si>
  <si>
    <t>Northern Virginia</t>
  </si>
  <si>
    <t>Merrifield VA P&amp;DC</t>
  </si>
  <si>
    <t>51-6541</t>
  </si>
  <si>
    <t>Richmond</t>
  </si>
  <si>
    <t>Richmond VA P&amp;DC_1</t>
  </si>
  <si>
    <t>51-7649</t>
  </si>
  <si>
    <t>Norfolk VA P&amp;DC</t>
  </si>
  <si>
    <t>51-6523</t>
  </si>
  <si>
    <t>Greensboro</t>
  </si>
  <si>
    <t>Greensboro NC P&amp;DC</t>
  </si>
  <si>
    <t>36-3195</t>
  </si>
  <si>
    <t>Greensboro NC NDC</t>
  </si>
  <si>
    <t>36-3193</t>
  </si>
  <si>
    <t>Raleigh NC P&amp;DC</t>
  </si>
  <si>
    <t>36-6353</t>
  </si>
  <si>
    <t>Mid-Carolinas</t>
  </si>
  <si>
    <t>Charlotte NC L&amp;DC</t>
  </si>
  <si>
    <t>36-1420</t>
  </si>
  <si>
    <t>Asheville NC P&amp;DF</t>
  </si>
  <si>
    <t>36-0320</t>
  </si>
  <si>
    <t>Fayetteville NC P&amp;DC</t>
  </si>
  <si>
    <t>36-2681</t>
  </si>
  <si>
    <t>Greater South Carolina</t>
  </si>
  <si>
    <t>Greenville SC P&amp;DC</t>
  </si>
  <si>
    <t>45-3621</t>
  </si>
  <si>
    <t>Columbia SC P&amp;DC</t>
  </si>
  <si>
    <t>45-1801</t>
  </si>
  <si>
    <t>Atlanta</t>
  </si>
  <si>
    <t>North Metro GA P&amp;DC</t>
  </si>
  <si>
    <t>12-3569</t>
  </si>
  <si>
    <t>Atlanta GA L&amp;DC</t>
  </si>
  <si>
    <t>12-0442</t>
  </si>
  <si>
    <t>Atlanta GA P&amp;DC</t>
  </si>
  <si>
    <t>12-0441</t>
  </si>
  <si>
    <t>Dulles VA P&amp;DC</t>
  </si>
  <si>
    <t>51-2704</t>
  </si>
  <si>
    <t>Eastern</t>
  </si>
  <si>
    <t>South Jersey</t>
  </si>
  <si>
    <t>Monmouth NJ P&amp;DC</t>
  </si>
  <si>
    <t>33-5297</t>
  </si>
  <si>
    <t>Trenton NJ P&amp;DC</t>
  </si>
  <si>
    <t>33-8552</t>
  </si>
  <si>
    <t>South Jersey P&amp;DC</t>
  </si>
  <si>
    <t>33-7929</t>
  </si>
  <si>
    <t>Western New York</t>
  </si>
  <si>
    <t>Rochester NY L&amp;DC</t>
  </si>
  <si>
    <t>35-7101</t>
  </si>
  <si>
    <t>Eastern Area</t>
  </si>
  <si>
    <t>Pittsburgh PA L&amp;DC</t>
  </si>
  <si>
    <t>41-6602</t>
  </si>
  <si>
    <t>Western Pennsylvania</t>
  </si>
  <si>
    <t>Pittsburgh PA P&amp;DC</t>
  </si>
  <si>
    <t>41-6609</t>
  </si>
  <si>
    <t>Central Pennsylvania</t>
  </si>
  <si>
    <t>Lehigh Valley PA P&amp;DF</t>
  </si>
  <si>
    <t>41-4583</t>
  </si>
  <si>
    <t>Harrisburg PA P&amp;DC</t>
  </si>
  <si>
    <t>41-3485</t>
  </si>
  <si>
    <t>Philadelphia Metro</t>
  </si>
  <si>
    <t>Southeastern PA P&amp;DC</t>
  </si>
  <si>
    <t>41-1627</t>
  </si>
  <si>
    <t>Lancaster PA P&amp;DC</t>
  </si>
  <si>
    <t>41-4409</t>
  </si>
  <si>
    <t>Philadelphia PA NDC</t>
  </si>
  <si>
    <t>41-6545</t>
  </si>
  <si>
    <t>Philadelphia PA P&amp;DC</t>
  </si>
  <si>
    <t>41-7965</t>
  </si>
  <si>
    <t>Appalachian</t>
  </si>
  <si>
    <t>Lynchburg VA P&amp;DF</t>
  </si>
  <si>
    <t>51-5430</t>
  </si>
  <si>
    <t>Charleston WV P&amp;DC</t>
  </si>
  <si>
    <t>55-1459</t>
  </si>
  <si>
    <t>Roanoke VA P&amp;DC</t>
  </si>
  <si>
    <t>51-7717</t>
  </si>
  <si>
    <t>Tennessee</t>
  </si>
  <si>
    <t>Nashville TN Priority Annex</t>
  </si>
  <si>
    <t>47-6146</t>
  </si>
  <si>
    <t>Chattanooga TN P&amp;DC</t>
  </si>
  <si>
    <t>47-1562</t>
  </si>
  <si>
    <t>Nashville TN P&amp;DC</t>
  </si>
  <si>
    <t>47-6145</t>
  </si>
  <si>
    <t>Knoxville TN P&amp;DC</t>
  </si>
  <si>
    <t>47-4634</t>
  </si>
  <si>
    <t>Memphis TN NDC</t>
  </si>
  <si>
    <t>47-5665</t>
  </si>
  <si>
    <t>Memphis TN P&amp;DC</t>
  </si>
  <si>
    <t>47-5666</t>
  </si>
  <si>
    <t>Kentuckiana</t>
  </si>
  <si>
    <t>Lexington KY P&amp;DC</t>
  </si>
  <si>
    <t>20-4601</t>
  </si>
  <si>
    <t>Louisville KY P&amp;DC</t>
  </si>
  <si>
    <t>20-4789</t>
  </si>
  <si>
    <t>Cincinnati</t>
  </si>
  <si>
    <t>Columbus OH P&amp;DC</t>
  </si>
  <si>
    <t>38-1793</t>
  </si>
  <si>
    <t>Northern Ohio</t>
  </si>
  <si>
    <t>Cleveland OH P&amp;DC</t>
  </si>
  <si>
    <t>38-1670</t>
  </si>
  <si>
    <t>Akron OH P&amp;DC</t>
  </si>
  <si>
    <t>38-0085</t>
  </si>
  <si>
    <t>Toledo OH P&amp;DC</t>
  </si>
  <si>
    <t>38-8261</t>
  </si>
  <si>
    <t>Cincinnati OH P&amp;DC</t>
  </si>
  <si>
    <t>38-1605</t>
  </si>
  <si>
    <t>Cincinnati OH NDC</t>
  </si>
  <si>
    <t>38-1604</t>
  </si>
  <si>
    <t>Global Business</t>
  </si>
  <si>
    <t>ISC National Operations</t>
  </si>
  <si>
    <t>NY ISC - JFK</t>
  </si>
  <si>
    <t>35-0185</t>
  </si>
  <si>
    <t>Miami FL ISC</t>
  </si>
  <si>
    <t>11-5855</t>
  </si>
  <si>
    <t>JT Weeker IL ISC</t>
  </si>
  <si>
    <t>16-0049</t>
  </si>
  <si>
    <t>Los Angeles CA ISC</t>
  </si>
  <si>
    <t>05-4521</t>
  </si>
  <si>
    <t>Great Lakes</t>
  </si>
  <si>
    <t>Greater Indiana</t>
  </si>
  <si>
    <t>Indianapolis IN MPA</t>
  </si>
  <si>
    <t>17-4031</t>
  </si>
  <si>
    <t>Gary IN P&amp;DC</t>
  </si>
  <si>
    <t>17-3170</t>
  </si>
  <si>
    <t>Detroit</t>
  </si>
  <si>
    <t>Michigan Metroplex P&amp;DC</t>
  </si>
  <si>
    <t>25-8231</t>
  </si>
  <si>
    <t>Detroit MI P&amp;DC</t>
  </si>
  <si>
    <t>25-2492</t>
  </si>
  <si>
    <t>Detroit MI NDC</t>
  </si>
  <si>
    <t>25-2491</t>
  </si>
  <si>
    <t>Detroit MI PMPC</t>
  </si>
  <si>
    <t>25-2489</t>
  </si>
  <si>
    <t>Greater Michigan</t>
  </si>
  <si>
    <t>Grand Rapids MI Annex</t>
  </si>
  <si>
    <t>25-3917</t>
  </si>
  <si>
    <t>Saginaw MI P&amp;DC</t>
  </si>
  <si>
    <t>25-8272</t>
  </si>
  <si>
    <t>Lansing MI P&amp;DC</t>
  </si>
  <si>
    <t>25-5271</t>
  </si>
  <si>
    <t>Lakeland</t>
  </si>
  <si>
    <t>Milwaukee WI MPA</t>
  </si>
  <si>
    <t>56-5470</t>
  </si>
  <si>
    <t>Green Bay WI P&amp;DC</t>
  </si>
  <si>
    <t>56-3402</t>
  </si>
  <si>
    <t>Madison WI P&amp;DC</t>
  </si>
  <si>
    <t>56-4981</t>
  </si>
  <si>
    <t>Rockford IL P&amp;DC</t>
  </si>
  <si>
    <t>16-6776</t>
  </si>
  <si>
    <t>Gateway</t>
  </si>
  <si>
    <t>Champaign IL P&amp;DF</t>
  </si>
  <si>
    <t>16-1430</t>
  </si>
  <si>
    <t>Chicago</t>
  </si>
  <si>
    <t>Chicago IL Metro Surface Hub</t>
  </si>
  <si>
    <t>16-1128</t>
  </si>
  <si>
    <t>Central Illinois</t>
  </si>
  <si>
    <t>Chicago IL NDC</t>
  </si>
  <si>
    <t>16-1541</t>
  </si>
  <si>
    <t>Irving Park Road IL P&amp;DC</t>
  </si>
  <si>
    <t>16-3875</t>
  </si>
  <si>
    <t>Mid Missouri MO P&amp;DF</t>
  </si>
  <si>
    <t>28-1685</t>
  </si>
  <si>
    <t>Saint Louis MO NDC</t>
  </si>
  <si>
    <t>28-7141</t>
  </si>
  <si>
    <t>Saint Louis MO Annex</t>
  </si>
  <si>
    <t>28-7151</t>
  </si>
  <si>
    <t>Northeast</t>
  </si>
  <si>
    <t>Greater Boston</t>
  </si>
  <si>
    <t>Central Massachusetts P&amp;DC</t>
  </si>
  <si>
    <t>24-9623</t>
  </si>
  <si>
    <t>Boston MA P&amp;DC</t>
  </si>
  <si>
    <t>24-0801</t>
  </si>
  <si>
    <t>Brockton MA P&amp;DC</t>
  </si>
  <si>
    <t>24-0953</t>
  </si>
  <si>
    <t>Connecticut Valley</t>
  </si>
  <si>
    <t>Providence RI P&amp;DC</t>
  </si>
  <si>
    <t>43-7141</t>
  </si>
  <si>
    <t>Northern New England</t>
  </si>
  <si>
    <t>Nashua NH L&amp;DC</t>
  </si>
  <si>
    <t>32-5522</t>
  </si>
  <si>
    <t>Eastern Maine P&amp;DF</t>
  </si>
  <si>
    <t>22-0355</t>
  </si>
  <si>
    <t>Southern Maine P&amp;DC</t>
  </si>
  <si>
    <t>22-6901</t>
  </si>
  <si>
    <t>Stamford CT P&amp;DC</t>
  </si>
  <si>
    <t>08-7719</t>
  </si>
  <si>
    <t>Southern CT P&amp;DC</t>
  </si>
  <si>
    <t>08-4727</t>
  </si>
  <si>
    <t>Northeast Area</t>
  </si>
  <si>
    <t>New Jersey IMF</t>
  </si>
  <si>
    <t>33-3869</t>
  </si>
  <si>
    <t>Northern New Jersey</t>
  </si>
  <si>
    <t>DVD NJ P&amp;DC</t>
  </si>
  <si>
    <t>33-5980</t>
  </si>
  <si>
    <t>North Jersey NJ L&amp;DC</t>
  </si>
  <si>
    <t>33-5978</t>
  </si>
  <si>
    <t>Northern NJ Metro P&amp;DC</t>
  </si>
  <si>
    <t>33-5950</t>
  </si>
  <si>
    <t>Kilmer NJ P&amp;DC</t>
  </si>
  <si>
    <t>33-4053</t>
  </si>
  <si>
    <t>New York</t>
  </si>
  <si>
    <t>Morgan NY P&amp;DC</t>
  </si>
  <si>
    <t>35-5831</t>
  </si>
  <si>
    <t>Westchester</t>
  </si>
  <si>
    <t>Mid-Hudson NY P&amp;DC</t>
  </si>
  <si>
    <t>35-5306</t>
  </si>
  <si>
    <t>Westchester NY P&amp;DC</t>
  </si>
  <si>
    <t>35-9093</t>
  </si>
  <si>
    <t>Triboro</t>
  </si>
  <si>
    <t>Brooklyn NY P&amp;DC</t>
  </si>
  <si>
    <t>35-0996</t>
  </si>
  <si>
    <t>Caribbean</t>
  </si>
  <si>
    <t>Catano DMDU Annex</t>
  </si>
  <si>
    <t>42-8459</t>
  </si>
  <si>
    <t>Queens NY P&amp;DC</t>
  </si>
  <si>
    <t>35-6886</t>
  </si>
  <si>
    <t>Springfield MA NDC</t>
  </si>
  <si>
    <t>24-7822</t>
  </si>
  <si>
    <t>New York L&amp;DC</t>
  </si>
  <si>
    <t>35-0978</t>
  </si>
  <si>
    <t>Long Island</t>
  </si>
  <si>
    <t>Western Nassau NY P&amp;DC</t>
  </si>
  <si>
    <t>35-9138</t>
  </si>
  <si>
    <t>Mid Island NY P&amp;DC</t>
  </si>
  <si>
    <t>35-5311</t>
  </si>
  <si>
    <t>Albany</t>
  </si>
  <si>
    <t>Syracuse NY P&amp;DC</t>
  </si>
  <si>
    <t>35-8361</t>
  </si>
  <si>
    <t>Albany NY P&amp;DC</t>
  </si>
  <si>
    <t>35-0061</t>
  </si>
  <si>
    <t>Utica NY P&amp;DF</t>
  </si>
  <si>
    <t>35-8677</t>
  </si>
  <si>
    <t>Pacific</t>
  </si>
  <si>
    <t>Los Angeles</t>
  </si>
  <si>
    <t>Los Angeles CA NDC</t>
  </si>
  <si>
    <t>05-4529</t>
  </si>
  <si>
    <t>Los Angeles CA P&amp;DC</t>
  </si>
  <si>
    <t>05-4531</t>
  </si>
  <si>
    <t>Santa Ana</t>
  </si>
  <si>
    <t>Long Beach CA P&amp;DC</t>
  </si>
  <si>
    <t>05-4483</t>
  </si>
  <si>
    <t>Sierra Coastal</t>
  </si>
  <si>
    <t>Santa Clarita CA P&amp;DC</t>
  </si>
  <si>
    <t>05-8101</t>
  </si>
  <si>
    <t>Industry CA P&amp;DC</t>
  </si>
  <si>
    <t>05-0109</t>
  </si>
  <si>
    <t>San Diego</t>
  </si>
  <si>
    <t>Midway CA P&amp;DF</t>
  </si>
  <si>
    <t>05-6771</t>
  </si>
  <si>
    <t>San Bernardino CA P&amp;DC</t>
  </si>
  <si>
    <t>05-6745</t>
  </si>
  <si>
    <t>Anaheim CA P&amp;DF</t>
  </si>
  <si>
    <t>05-0224</t>
  </si>
  <si>
    <t>San Francisco</t>
  </si>
  <si>
    <t>North Bay CA P&amp;DC</t>
  </si>
  <si>
    <t>05-5439</t>
  </si>
  <si>
    <t>San Francisco CA P&amp;DC</t>
  </si>
  <si>
    <t>05-6789</t>
  </si>
  <si>
    <t>Bay-Valley</t>
  </si>
  <si>
    <t>Oakland CA P&amp;DC</t>
  </si>
  <si>
    <t>05-5509</t>
  </si>
  <si>
    <t>San Francisco CA NDC</t>
  </si>
  <si>
    <t>05-6785</t>
  </si>
  <si>
    <t>Sacramento</t>
  </si>
  <si>
    <t>Fresno CA P&amp;DC</t>
  </si>
  <si>
    <t>05-2888</t>
  </si>
  <si>
    <t>San Jose CA P&amp;DC</t>
  </si>
  <si>
    <t>05-6835</t>
  </si>
  <si>
    <t>Stockton CA P&amp;DC</t>
  </si>
  <si>
    <t>05-7526</t>
  </si>
  <si>
    <t>Redding CA</t>
  </si>
  <si>
    <t>05-6354</t>
  </si>
  <si>
    <t>Sacramento CA P&amp;DC</t>
  </si>
  <si>
    <t>05-6679</t>
  </si>
  <si>
    <t>Honolulu</t>
  </si>
  <si>
    <t>Honolulu HI P&amp;DC</t>
  </si>
  <si>
    <t>14-2401</t>
  </si>
  <si>
    <t>Southwest</t>
  </si>
  <si>
    <t>North Florida</t>
  </si>
  <si>
    <t>Holt Ave Annex, Macon GA</t>
  </si>
  <si>
    <t>12-5490</t>
  </si>
  <si>
    <t>Pensacola FL P&amp;DC</t>
  </si>
  <si>
    <t>11-7411</t>
  </si>
  <si>
    <t>Jacksonville FL L&amp;DC</t>
  </si>
  <si>
    <t>11-4392</t>
  </si>
  <si>
    <t>Gainesville FL P&amp;DF</t>
  </si>
  <si>
    <t>11-3250</t>
  </si>
  <si>
    <t>Southwest Area</t>
  </si>
  <si>
    <t>Jacksonville FL NDC</t>
  </si>
  <si>
    <t>11-4381</t>
  </si>
  <si>
    <t>Suncoast</t>
  </si>
  <si>
    <t>Orlando FL L&amp;DC</t>
  </si>
  <si>
    <t>11-6920</t>
  </si>
  <si>
    <t>South Florida</t>
  </si>
  <si>
    <t>South Florida L&amp;DC</t>
  </si>
  <si>
    <t>11-6812</t>
  </si>
  <si>
    <t>West Palm Beach FL P&amp;DC</t>
  </si>
  <si>
    <t>11-9466</t>
  </si>
  <si>
    <t>Tampa FL L&amp;DC</t>
  </si>
  <si>
    <t>11-8906</t>
  </si>
  <si>
    <t>Fort Myers FL P&amp;DC</t>
  </si>
  <si>
    <t>11-3077</t>
  </si>
  <si>
    <t>Alabama</t>
  </si>
  <si>
    <t>Mobile AL P&amp;DC</t>
  </si>
  <si>
    <t>01-5602</t>
  </si>
  <si>
    <t>Huntsville AL P&amp;DF</t>
  </si>
  <si>
    <t>01-4250</t>
  </si>
  <si>
    <t>Montgomery AL P&amp;DC</t>
  </si>
  <si>
    <t>01-5631</t>
  </si>
  <si>
    <t>Birmingham AL P&amp;DC</t>
  </si>
  <si>
    <t>01-0781</t>
  </si>
  <si>
    <t>Mississippi</t>
  </si>
  <si>
    <t>Jackson MS P&amp;DC</t>
  </si>
  <si>
    <t>27-3784</t>
  </si>
  <si>
    <t>Louisiana</t>
  </si>
  <si>
    <t>New Orleans LA P&amp;DC</t>
  </si>
  <si>
    <t>21-6567</t>
  </si>
  <si>
    <t>Shreveport LA P&amp;DC</t>
  </si>
  <si>
    <t>21-7957</t>
  </si>
  <si>
    <t>Baton Rouge LA P&amp;DC</t>
  </si>
  <si>
    <t>21-0625</t>
  </si>
  <si>
    <t>Arkansas</t>
  </si>
  <si>
    <t>Little Rock AR P&amp;DC</t>
  </si>
  <si>
    <t>04-5131</t>
  </si>
  <si>
    <t>Oklahoma</t>
  </si>
  <si>
    <t>Tulsa OK P&amp;DC</t>
  </si>
  <si>
    <t>39-8350</t>
  </si>
  <si>
    <t>Oklahoma City OK P&amp;DC</t>
  </si>
  <si>
    <t>39-6139</t>
  </si>
  <si>
    <t>Dallas</t>
  </si>
  <si>
    <t>North Texas TX P&amp;DC</t>
  </si>
  <si>
    <t>48-2273</t>
  </si>
  <si>
    <t>Dallas TX NDC</t>
  </si>
  <si>
    <t>48-2269</t>
  </si>
  <si>
    <t>Dallas TX P&amp;DC</t>
  </si>
  <si>
    <t>48-2274</t>
  </si>
  <si>
    <t>East Texas P&amp;DC</t>
  </si>
  <si>
    <t>48-9171</t>
  </si>
  <si>
    <t>Fort Worth</t>
  </si>
  <si>
    <t>Amarillo TX P&amp;DF</t>
  </si>
  <si>
    <t>48-0230</t>
  </si>
  <si>
    <t>Fort Worth TX P&amp;DC</t>
  </si>
  <si>
    <t>48-3221</t>
  </si>
  <si>
    <t>Houston</t>
  </si>
  <si>
    <t>Houston TX P&amp;DC</t>
  </si>
  <si>
    <t>48-4147</t>
  </si>
  <si>
    <t>North Houston TX P&amp;DC</t>
  </si>
  <si>
    <t>48-4143</t>
  </si>
  <si>
    <t>Rio Grande</t>
  </si>
  <si>
    <t>McAllen TX</t>
  </si>
  <si>
    <t>48-5454</t>
  </si>
  <si>
    <t>El Paso TX P&amp;DC</t>
  </si>
  <si>
    <t>48-2847</t>
  </si>
  <si>
    <t>San Antonio TX P&amp;DC</t>
  </si>
  <si>
    <t>48-7981</t>
  </si>
  <si>
    <t>Waco TX P&amp;DF</t>
  </si>
  <si>
    <t>48-9397</t>
  </si>
  <si>
    <t>Austin TX Annex</t>
  </si>
  <si>
    <t>48-0421</t>
  </si>
  <si>
    <t>Western</t>
  </si>
  <si>
    <t>Hawkeye</t>
  </si>
  <si>
    <t>Des Moines IA NDC</t>
  </si>
  <si>
    <t>18-2413</t>
  </si>
  <si>
    <t>Des Moines IA P&amp;DC</t>
  </si>
  <si>
    <t>18-2414</t>
  </si>
  <si>
    <t>Dakotas</t>
  </si>
  <si>
    <t>Sioux Falls SD</t>
  </si>
  <si>
    <t>46-7866</t>
  </si>
  <si>
    <t>Northland</t>
  </si>
  <si>
    <t>Minneapolis MN P&amp;DC</t>
  </si>
  <si>
    <t>26-6362</t>
  </si>
  <si>
    <t>Minneapolis/St Paul MN NDC</t>
  </si>
  <si>
    <t>26-6361</t>
  </si>
  <si>
    <t>Billings MT P&amp;DC</t>
  </si>
  <si>
    <t>29-0774</t>
  </si>
  <si>
    <t>Mid-America</t>
  </si>
  <si>
    <t>Kansas City MO P&amp;DC</t>
  </si>
  <si>
    <t>28-4219</t>
  </si>
  <si>
    <t>Cape Girardeau MO P&amp;D</t>
  </si>
  <si>
    <t>28-1284</t>
  </si>
  <si>
    <t>Kansas City KS NDC</t>
  </si>
  <si>
    <t>19-4654</t>
  </si>
  <si>
    <t>Springfield MO</t>
  </si>
  <si>
    <t>28-7530</t>
  </si>
  <si>
    <t>Central Plains</t>
  </si>
  <si>
    <t>Topeka KS P&amp;DF</t>
  </si>
  <si>
    <t>19-8927</t>
  </si>
  <si>
    <t>Wichita KS P&amp;DC</t>
  </si>
  <si>
    <t>19-9714</t>
  </si>
  <si>
    <t>Omaha NE P&amp;DC</t>
  </si>
  <si>
    <t>30-6646</t>
  </si>
  <si>
    <t>Colorado/Wyoming</t>
  </si>
  <si>
    <t>Denver CO Annex</t>
  </si>
  <si>
    <t>07-2369</t>
  </si>
  <si>
    <t>Colorado Springs CO P&amp;DC</t>
  </si>
  <si>
    <t>07-1820</t>
  </si>
  <si>
    <t>Salt Lake City</t>
  </si>
  <si>
    <t>Salt Lake City UT ASF</t>
  </si>
  <si>
    <t>49-7795</t>
  </si>
  <si>
    <t>Denver CO NDC</t>
  </si>
  <si>
    <t>07-2357</t>
  </si>
  <si>
    <t>Provo UT</t>
  </si>
  <si>
    <t>49-7174</t>
  </si>
  <si>
    <t>Arizona</t>
  </si>
  <si>
    <t>Tucson AZ P&amp;DC</t>
  </si>
  <si>
    <t>03-8881</t>
  </si>
  <si>
    <t>West Valley AZ L&amp;DC</t>
  </si>
  <si>
    <t>03-6370</t>
  </si>
  <si>
    <t>Albuquerque NM P&amp;DC</t>
  </si>
  <si>
    <t>34-0148</t>
  </si>
  <si>
    <t>Nevada-Sierra</t>
  </si>
  <si>
    <t>Reno NV P&amp;DC</t>
  </si>
  <si>
    <t>31-7282</t>
  </si>
  <si>
    <t>Las Vegas NV MPA</t>
  </si>
  <si>
    <t>31-4882</t>
  </si>
  <si>
    <t>Portland</t>
  </si>
  <si>
    <t>Portland OR Air Cargo Center</t>
  </si>
  <si>
    <t>40-6789</t>
  </si>
  <si>
    <t>Salem OR P&amp;DF</t>
  </si>
  <si>
    <t>40-7394</t>
  </si>
  <si>
    <t>Medford OR</t>
  </si>
  <si>
    <t>40-5409</t>
  </si>
  <si>
    <t>Eugene OR P&amp;DF</t>
  </si>
  <si>
    <t>40-2850</t>
  </si>
  <si>
    <t>Portland OR P&amp;D</t>
  </si>
  <si>
    <t>40-6785</t>
  </si>
  <si>
    <t>Alaska</t>
  </si>
  <si>
    <t>Anchorage AK P&amp;DC</t>
  </si>
  <si>
    <t>02-0313</t>
  </si>
  <si>
    <t>Seattle</t>
  </si>
  <si>
    <t>Spokane WA P&amp;DC</t>
  </si>
  <si>
    <t>54-8054</t>
  </si>
  <si>
    <t>Boise ID</t>
  </si>
  <si>
    <t>15-0926</t>
  </si>
  <si>
    <t>Seattle WA NDC</t>
  </si>
  <si>
    <t>54-7617</t>
  </si>
  <si>
    <t>Seattle WA PMA</t>
  </si>
  <si>
    <t>54-7649</t>
  </si>
  <si>
    <t>Everett WA P&amp;DF</t>
  </si>
  <si>
    <t>54-2774</t>
  </si>
  <si>
    <t>Seattle WA P&amp;DC</t>
  </si>
  <si>
    <t>54-7618</t>
  </si>
  <si>
    <t>Columbus OH FSS Annex</t>
  </si>
  <si>
    <t>Cleveland OH FSS Annex</t>
  </si>
  <si>
    <t>Palatine IL P&amp;DC</t>
  </si>
  <si>
    <t>16-6027</t>
  </si>
  <si>
    <t>Carol Stream IL P&amp;DC</t>
  </si>
  <si>
    <t>16-1275</t>
  </si>
  <si>
    <t>Fox Valley IL P&amp;DC</t>
  </si>
  <si>
    <t>16-2865</t>
  </si>
  <si>
    <t>South Suburban IL P&amp;DC</t>
  </si>
  <si>
    <t>16-1546</t>
  </si>
  <si>
    <t>Middlesex-Essex MA P&amp;DC</t>
  </si>
  <si>
    <t>24-4591</t>
  </si>
  <si>
    <t>Northwest Boston MA P&amp;DC</t>
  </si>
  <si>
    <t>24-0803</t>
  </si>
  <si>
    <t>Van Nuys CA FSS Annex</t>
  </si>
  <si>
    <t>05-8105</t>
  </si>
  <si>
    <t>ML Sellers CA P&amp;DC</t>
  </si>
  <si>
    <t>05-6770</t>
  </si>
  <si>
    <t>Moreno Valley CA DDC</t>
  </si>
  <si>
    <t>05-5157</t>
  </si>
  <si>
    <t>Saint Paul MN P&amp;DC - New</t>
  </si>
  <si>
    <t>26-8361</t>
  </si>
  <si>
    <t>Denver CO P&amp;DC</t>
  </si>
  <si>
    <t>07-2359</t>
  </si>
  <si>
    <t>Southern MD P&amp;DC</t>
  </si>
  <si>
    <t>23-7481</t>
  </si>
  <si>
    <t>Frederick MD P&amp;DF</t>
  </si>
  <si>
    <t>23-3355</t>
  </si>
  <si>
    <t>Eastern Shore MD P&amp;DF</t>
  </si>
  <si>
    <t>23-2836</t>
  </si>
  <si>
    <t>Hickory NC P&amp;DF</t>
  </si>
  <si>
    <t>36-3564</t>
  </si>
  <si>
    <t>Rocky Mount NC P&amp;DF</t>
  </si>
  <si>
    <t>36-6610</t>
  </si>
  <si>
    <t>Kinston NC P&amp;DF</t>
  </si>
  <si>
    <t>36-4124</t>
  </si>
  <si>
    <t>Charlotte NC P&amp;DC</t>
  </si>
  <si>
    <t>36-1393</t>
  </si>
  <si>
    <t>Florence SC P&amp;DF</t>
  </si>
  <si>
    <t>45-2950</t>
  </si>
  <si>
    <t>Charleston SC P&amp;DF</t>
  </si>
  <si>
    <t>45-1490</t>
  </si>
  <si>
    <t>Delaware P&amp;DC</t>
  </si>
  <si>
    <t>09-6821</t>
  </si>
  <si>
    <t>Buffalo NY P&amp;DC</t>
  </si>
  <si>
    <t>35-1026</t>
  </si>
  <si>
    <t>Rochester NY P&amp;DC</t>
  </si>
  <si>
    <t>35-7106</t>
  </si>
  <si>
    <t>Greensburg PA P&amp;DF</t>
  </si>
  <si>
    <t>41-3344</t>
  </si>
  <si>
    <t>Johnstown PA P&amp;DF</t>
  </si>
  <si>
    <t>41-4080</t>
  </si>
  <si>
    <t>Erie PA P&amp;DC</t>
  </si>
  <si>
    <t>41-2544</t>
  </si>
  <si>
    <t>New Castle PA P&amp;DF</t>
  </si>
  <si>
    <t>41-5886</t>
  </si>
  <si>
    <t>Altoona PA P&amp;DF</t>
  </si>
  <si>
    <t>41-0152</t>
  </si>
  <si>
    <t>Scranton PA P&amp;DF</t>
  </si>
  <si>
    <t>41-7542</t>
  </si>
  <si>
    <t>Williamsport PA P&amp;DF</t>
  </si>
  <si>
    <t>41-9278</t>
  </si>
  <si>
    <t>Reading PA P&amp;DC</t>
  </si>
  <si>
    <t>41-6926</t>
  </si>
  <si>
    <t>Clarksburg WV P&amp;DF</t>
  </si>
  <si>
    <t>55-1569</t>
  </si>
  <si>
    <t>Bluefield WV P&amp;DF</t>
  </si>
  <si>
    <t>55-0882</t>
  </si>
  <si>
    <t>Martinsburg WV</t>
  </si>
  <si>
    <t>55-5208</t>
  </si>
  <si>
    <t>Johnson City TN P&amp;DF</t>
  </si>
  <si>
    <t>47-4476</t>
  </si>
  <si>
    <t>Jackson TN P&amp;DF</t>
  </si>
  <si>
    <t>47-4404</t>
  </si>
  <si>
    <t>Bowling Green KY P&amp;DF</t>
  </si>
  <si>
    <t>20-0906</t>
  </si>
  <si>
    <t>Evansville IN P&amp;DF</t>
  </si>
  <si>
    <t>17-2653</t>
  </si>
  <si>
    <t>Paducah KY P&amp;DF</t>
  </si>
  <si>
    <t>20-5906</t>
  </si>
  <si>
    <t>Youngstown OH P&amp;DF</t>
  </si>
  <si>
    <t>38-9221</t>
  </si>
  <si>
    <t>Mansfield OH P&amp;DF</t>
  </si>
  <si>
    <t>38-4851</t>
  </si>
  <si>
    <t>Canton OH P&amp;DC</t>
  </si>
  <si>
    <t>38-1339</t>
  </si>
  <si>
    <t>Dayton OH P&amp;DC</t>
  </si>
  <si>
    <t>38-2094</t>
  </si>
  <si>
    <t>Bloomington IN MPA</t>
  </si>
  <si>
    <t>17-4041</t>
  </si>
  <si>
    <t>Kokomo IN P&amp;DF</t>
  </si>
  <si>
    <t>17-4376</t>
  </si>
  <si>
    <t>Muncie IN P&amp;DF</t>
  </si>
  <si>
    <t>17-5909</t>
  </si>
  <si>
    <t>Lafayette IN P&amp;DF</t>
  </si>
  <si>
    <t>17-4479</t>
  </si>
  <si>
    <t>Terre Haute IN P&amp;DF</t>
  </si>
  <si>
    <t>17-8695</t>
  </si>
  <si>
    <t>Indianapolis IN P&amp;DC</t>
  </si>
  <si>
    <t>17-4038</t>
  </si>
  <si>
    <t>Fort Wayne IN P&amp;DC</t>
  </si>
  <si>
    <t>17-2920</t>
  </si>
  <si>
    <t>South Bend IN P&amp;DF</t>
  </si>
  <si>
    <t>17-8197</t>
  </si>
  <si>
    <t>Flint MI P&amp;DC</t>
  </si>
  <si>
    <t>25-3292</t>
  </si>
  <si>
    <t>Jackson MI DDC</t>
  </si>
  <si>
    <t>25-4800</t>
  </si>
  <si>
    <t>Kalamazoo MI P&amp;DC</t>
  </si>
  <si>
    <t>25-4912</t>
  </si>
  <si>
    <t>Traverse City MI P&amp;DF</t>
  </si>
  <si>
    <t>25-9322</t>
  </si>
  <si>
    <t>Gaylord MI P&amp;DF</t>
  </si>
  <si>
    <t>25-3660</t>
  </si>
  <si>
    <t>Milwaukee WI P&amp;DC</t>
  </si>
  <si>
    <t>56-5481</t>
  </si>
  <si>
    <t>Iron Mountain MI P&amp;DF</t>
  </si>
  <si>
    <t>25-4721</t>
  </si>
  <si>
    <t>Oshkosh WI P&amp;DF</t>
  </si>
  <si>
    <t>56-6285</t>
  </si>
  <si>
    <t>Wausau WI P&amp;DF</t>
  </si>
  <si>
    <t>56-8696</t>
  </si>
  <si>
    <t>Springfield IL P&amp;DC</t>
  </si>
  <si>
    <t>16-7417</t>
  </si>
  <si>
    <t>Bloomington IL P&amp;DF</t>
  </si>
  <si>
    <t>16-0795</t>
  </si>
  <si>
    <t>Cardiss Collins IL P&amp;DC</t>
  </si>
  <si>
    <t>16-1547</t>
  </si>
  <si>
    <t>Peoria IL P&amp;DF</t>
  </si>
  <si>
    <t>16-6182</t>
  </si>
  <si>
    <t>Saint Louis MO P&amp;DC</t>
  </si>
  <si>
    <t>28-7142</t>
  </si>
  <si>
    <t>Quincy IL P&amp;DF</t>
  </si>
  <si>
    <t>16-6486</t>
  </si>
  <si>
    <t>Carbondale IL</t>
  </si>
  <si>
    <t>16-1272</t>
  </si>
  <si>
    <t>Wareham MA Annex</t>
  </si>
  <si>
    <t>24-8433</t>
  </si>
  <si>
    <t>Portsmouth NH P&amp;DF</t>
  </si>
  <si>
    <t>32-6920</t>
  </si>
  <si>
    <t>Manchester NH</t>
  </si>
  <si>
    <t>32-4801</t>
  </si>
  <si>
    <t>Hartford CT P&amp;DC</t>
  </si>
  <si>
    <t>08-3367</t>
  </si>
  <si>
    <t>Bronx NY P&amp;DC</t>
  </si>
  <si>
    <t>35-0984</t>
  </si>
  <si>
    <t>Staten Island NY P&amp;DC</t>
  </si>
  <si>
    <t>35-8172</t>
  </si>
  <si>
    <t>San Juan PR P&amp;DC</t>
  </si>
  <si>
    <t>42-8461</t>
  </si>
  <si>
    <t>Springfield MA P&amp;DC</t>
  </si>
  <si>
    <t>24-7821</t>
  </si>
  <si>
    <t>White River Junction VT P&amp;DC</t>
  </si>
  <si>
    <t>50-9353</t>
  </si>
  <si>
    <t>Burlington VT P&amp;DF</t>
  </si>
  <si>
    <t>50-1028</t>
  </si>
  <si>
    <t>Santa Barbara CA P&amp;DC</t>
  </si>
  <si>
    <t>05-6944</t>
  </si>
  <si>
    <t>Pasadena CA P&amp;DC</t>
  </si>
  <si>
    <t>05-5863</t>
  </si>
  <si>
    <t>Santa Ana CA P&amp;DC</t>
  </si>
  <si>
    <t>05-6937</t>
  </si>
  <si>
    <t>Bakersfield CA P&amp;DC</t>
  </si>
  <si>
    <t>05-0464</t>
  </si>
  <si>
    <t>Barrigada GU</t>
  </si>
  <si>
    <t>13-0500</t>
  </si>
  <si>
    <t>Columbus GA PO</t>
  </si>
  <si>
    <t>12-1991</t>
  </si>
  <si>
    <t>Savannah GA P&amp;DF</t>
  </si>
  <si>
    <t>12-7820</t>
  </si>
  <si>
    <t>Augusta GA P&amp;DF</t>
  </si>
  <si>
    <t>12-0476</t>
  </si>
  <si>
    <t>Albany GA GMF</t>
  </si>
  <si>
    <t>12-0132</t>
  </si>
  <si>
    <t>Jacksonville FL P&amp;DC</t>
  </si>
  <si>
    <t>11-4382</t>
  </si>
  <si>
    <t>Tallahassee FL P&amp;DF</t>
  </si>
  <si>
    <t>11-8898</t>
  </si>
  <si>
    <t>Fort Lauderdale FL P&amp;DC</t>
  </si>
  <si>
    <t>11-3031</t>
  </si>
  <si>
    <t>Miami FL P&amp;DC</t>
  </si>
  <si>
    <t>11-5851</t>
  </si>
  <si>
    <t>Tampa FL P&amp;DC</t>
  </si>
  <si>
    <t>11-8926</t>
  </si>
  <si>
    <t>Lakeland FL P&amp;DC</t>
  </si>
  <si>
    <t>11-4924</t>
  </si>
  <si>
    <t>St Petersburg FL P&amp;DC</t>
  </si>
  <si>
    <t>11-8252</t>
  </si>
  <si>
    <t>Manasota FL P&amp;DC</t>
  </si>
  <si>
    <t>11-5605</t>
  </si>
  <si>
    <t>Gulfport MS P&amp;DC</t>
  </si>
  <si>
    <t>27-3150</t>
  </si>
  <si>
    <t>Lafayette LA P&amp;DF</t>
  </si>
  <si>
    <t>21-4977</t>
  </si>
  <si>
    <t>Alexandria LA Facility</t>
  </si>
  <si>
    <t>21-0143</t>
  </si>
  <si>
    <t>Jonesboro AR PO</t>
  </si>
  <si>
    <t>04-4653</t>
  </si>
  <si>
    <t>Hot Springs National Park AR</t>
  </si>
  <si>
    <t>04-4275</t>
  </si>
  <si>
    <t>Fayetteville AR P&amp;DF</t>
  </si>
  <si>
    <t>04-3069</t>
  </si>
  <si>
    <t>Fort Smith AR</t>
  </si>
  <si>
    <t>04-3231</t>
  </si>
  <si>
    <t>Lubbock TX P&amp;DF</t>
  </si>
  <si>
    <t>48-5397</t>
  </si>
  <si>
    <t>Abilene TX PO</t>
  </si>
  <si>
    <t>48-0015</t>
  </si>
  <si>
    <t>Beaumont TX P&amp;DF</t>
  </si>
  <si>
    <t>48-0612</t>
  </si>
  <si>
    <t>Bryan TX</t>
  </si>
  <si>
    <t>48-1150</t>
  </si>
  <si>
    <t>Corpus Christi TX P&amp;DC</t>
  </si>
  <si>
    <t>48-2031</t>
  </si>
  <si>
    <t>Midland TX P&amp;DF</t>
  </si>
  <si>
    <t>48-5917</t>
  </si>
  <si>
    <t>Austin TX P&amp;DC</t>
  </si>
  <si>
    <t>Mid-Florida P&amp;DC</t>
  </si>
  <si>
    <t>11-5945</t>
  </si>
  <si>
    <t>Fort Dodge IA</t>
  </si>
  <si>
    <t>18-3231</t>
  </si>
  <si>
    <t>Sioux City IA P&amp;DF</t>
  </si>
  <si>
    <t>18-8325</t>
  </si>
  <si>
    <t>Waterloo Plant IA</t>
  </si>
  <si>
    <t>18-9351</t>
  </si>
  <si>
    <t>Cedar Rapids IA P&amp;DC</t>
  </si>
  <si>
    <t>18-1503</t>
  </si>
  <si>
    <t>Quad Cities IL P&amp;DF</t>
  </si>
  <si>
    <t>16-6788</t>
  </si>
  <si>
    <t>Bismarck ND</t>
  </si>
  <si>
    <t>37-0950</t>
  </si>
  <si>
    <t>Fargo ND P&amp;DC</t>
  </si>
  <si>
    <t>37-3056</t>
  </si>
  <si>
    <t>Eau Claire WI P&amp;DF</t>
  </si>
  <si>
    <t>56-2495</t>
  </si>
  <si>
    <t>Rochester MN P&amp;DF</t>
  </si>
  <si>
    <t>26-7960</t>
  </si>
  <si>
    <t>Mankato MN</t>
  </si>
  <si>
    <t>26-6000</t>
  </si>
  <si>
    <t>Saint Cloud MN</t>
  </si>
  <si>
    <t>26-8280</t>
  </si>
  <si>
    <t>Duluth MN P&amp;DF</t>
  </si>
  <si>
    <t>26-2595</t>
  </si>
  <si>
    <t>Great Falls MT</t>
  </si>
  <si>
    <t>29-3636</t>
  </si>
  <si>
    <t>Missoula MT</t>
  </si>
  <si>
    <t>29-5796</t>
  </si>
  <si>
    <t>North Platte NE</t>
  </si>
  <si>
    <t>30-6465</t>
  </si>
  <si>
    <t>Lincoln NE P&amp;DF</t>
  </si>
  <si>
    <t>30-5165</t>
  </si>
  <si>
    <t>Norfolk NE P&amp;DF</t>
  </si>
  <si>
    <t>30-6410</t>
  </si>
  <si>
    <t>Grand Island NE P&amp;DF</t>
  </si>
  <si>
    <t>30-3741</t>
  </si>
  <si>
    <t>Cheyenne WY P&amp;DC</t>
  </si>
  <si>
    <t>57-1673</t>
  </si>
  <si>
    <t>Rock Springs WY</t>
  </si>
  <si>
    <t>57-7752</t>
  </si>
  <si>
    <t>Salt Lake City UT P&amp;D</t>
  </si>
  <si>
    <t>49-7789</t>
  </si>
  <si>
    <t>Las Vegas NV P&amp;DC</t>
  </si>
  <si>
    <t>31-4881</t>
  </si>
  <si>
    <t>Bend OR P&amp;DF</t>
  </si>
  <si>
    <t>40-0736</t>
  </si>
  <si>
    <t>Mt Hood OR</t>
  </si>
  <si>
    <t>40-6780</t>
  </si>
  <si>
    <t>Pasco WA P&amp;DF</t>
  </si>
  <si>
    <t>54-6526</t>
  </si>
  <si>
    <t>Pocatello ID</t>
  </si>
  <si>
    <t>15-7225</t>
  </si>
  <si>
    <t>Seattle WA DDC-East</t>
  </si>
  <si>
    <t>54-7625</t>
  </si>
  <si>
    <t>Tacoma WA P&amp;DC</t>
  </si>
  <si>
    <t>54-8332</t>
  </si>
  <si>
    <t>Olympia WA P&amp;D</t>
  </si>
  <si>
    <t>54-6148</t>
  </si>
  <si>
    <t>South WA DDC</t>
  </si>
  <si>
    <t>54-7630</t>
  </si>
  <si>
    <t>Yakima WA</t>
  </si>
  <si>
    <t>54-9437</t>
  </si>
  <si>
    <t>Wenatchee WA</t>
  </si>
  <si>
    <t>54-9156</t>
  </si>
  <si>
    <t>Government Mails</t>
  </si>
  <si>
    <t>10-5010</t>
  </si>
  <si>
    <t>Waldorf MD P&amp;DF</t>
  </si>
  <si>
    <t>23-9324</t>
  </si>
  <si>
    <t>Cumberland MD</t>
  </si>
  <si>
    <t>23-2394</t>
  </si>
  <si>
    <t>Athens GA GMF</t>
  </si>
  <si>
    <t>12-0420</t>
  </si>
  <si>
    <t>Douglasville GA</t>
  </si>
  <si>
    <t>12-2684</t>
  </si>
  <si>
    <t>Marietta GA</t>
  </si>
  <si>
    <t>12-5595</t>
  </si>
  <si>
    <t>Acworth GA</t>
  </si>
  <si>
    <t>12-0045</t>
  </si>
  <si>
    <t>Cartersville GA</t>
  </si>
  <si>
    <t>12-1474</t>
  </si>
  <si>
    <t>Jersey Shore NJ DDC</t>
  </si>
  <si>
    <t>33-6720</t>
  </si>
  <si>
    <t>Washington PA</t>
  </si>
  <si>
    <t>41-8904</t>
  </si>
  <si>
    <t>Wheeling WV P&amp;DF</t>
  </si>
  <si>
    <t>55-8604</t>
  </si>
  <si>
    <t>Bristol VA</t>
  </si>
  <si>
    <t>51-1116</t>
  </si>
  <si>
    <t>Parkersburg WV</t>
  </si>
  <si>
    <t>55-6210</t>
  </si>
  <si>
    <t>Ashland KY P&amp;DF</t>
  </si>
  <si>
    <t>20-0271</t>
  </si>
  <si>
    <t>London KY PO</t>
  </si>
  <si>
    <t>20-4748</t>
  </si>
  <si>
    <t>Athens OH</t>
  </si>
  <si>
    <t>38-0329</t>
  </si>
  <si>
    <t>Steubenville OH</t>
  </si>
  <si>
    <t>38-7910</t>
  </si>
  <si>
    <t>Columbus IN</t>
  </si>
  <si>
    <t>17-1782</t>
  </si>
  <si>
    <t>Grand Rapids MI P&amp;DC</t>
  </si>
  <si>
    <t>25-3921</t>
  </si>
  <si>
    <t>Kenosha WI</t>
  </si>
  <si>
    <t>56-4280</t>
  </si>
  <si>
    <t>Centralia IL</t>
  </si>
  <si>
    <t>16-1404</t>
  </si>
  <si>
    <t>Effingham IL</t>
  </si>
  <si>
    <t>16-2388</t>
  </si>
  <si>
    <t>Lowell MA</t>
  </si>
  <si>
    <t>24-4148</t>
  </si>
  <si>
    <t>Monsey NY</t>
  </si>
  <si>
    <t>35-5420</t>
  </si>
  <si>
    <t>Mid Island NY Annex</t>
  </si>
  <si>
    <t>Plattsburgh NY P&amp;DF</t>
  </si>
  <si>
    <t>35-6615</t>
  </si>
  <si>
    <t>Binghamton NY PO</t>
  </si>
  <si>
    <t>35-0705</t>
  </si>
  <si>
    <t>North Peninsula CA DDC</t>
  </si>
  <si>
    <t>Eureka CA</t>
  </si>
  <si>
    <t>05-2562</t>
  </si>
  <si>
    <t>North Bay CA DDC</t>
  </si>
  <si>
    <t>Salinas CA P&amp;DF</t>
  </si>
  <si>
    <t>05-6704</t>
  </si>
  <si>
    <t>Modesto CA</t>
  </si>
  <si>
    <t>05-5038</t>
  </si>
  <si>
    <t>Main Office, Savannah GA</t>
  </si>
  <si>
    <t>12-7815</t>
  </si>
  <si>
    <t>Waycross GA</t>
  </si>
  <si>
    <t>12-9295</t>
  </si>
  <si>
    <t>Macon GA P&amp;DC</t>
  </si>
  <si>
    <t>Panama City FL P&amp;DF</t>
  </si>
  <si>
    <t>11-7280</t>
  </si>
  <si>
    <t>Orlando FL P&amp;DC</t>
  </si>
  <si>
    <t>11-6916</t>
  </si>
  <si>
    <t>South Florida P&amp;DC</t>
  </si>
  <si>
    <t>11-8675</t>
  </si>
  <si>
    <t>Tuscaloosa AL</t>
  </si>
  <si>
    <t>01-8252</t>
  </si>
  <si>
    <t>Dothan AL</t>
  </si>
  <si>
    <t>01-2490</t>
  </si>
  <si>
    <t>Tupelo MS CSF</t>
  </si>
  <si>
    <t>27-8437</t>
  </si>
  <si>
    <t>Hattiesburg MS</t>
  </si>
  <si>
    <t>27-3289</t>
  </si>
  <si>
    <t>Meridian  MS CSF</t>
  </si>
  <si>
    <t>27-5109</t>
  </si>
  <si>
    <t>Grenada MS CSF</t>
  </si>
  <si>
    <t>27-3133</t>
  </si>
  <si>
    <t>Harrison AR</t>
  </si>
  <si>
    <t>04-3879</t>
  </si>
  <si>
    <t>Mc Alester OK</t>
  </si>
  <si>
    <t>39-5104</t>
  </si>
  <si>
    <t>Lufkin TX</t>
  </si>
  <si>
    <t>48-5410</t>
  </si>
  <si>
    <t>Houston TX North DDC</t>
  </si>
  <si>
    <t>Rapid City SD P&amp;DF</t>
  </si>
  <si>
    <t>46-7146</t>
  </si>
  <si>
    <t>Dakota Central SD P&amp;DC</t>
  </si>
  <si>
    <t>46-2100</t>
  </si>
  <si>
    <t>Grand Forks ND</t>
  </si>
  <si>
    <t>37-3808</t>
  </si>
  <si>
    <t>Minot ND P&amp;DF</t>
  </si>
  <si>
    <t>37-6288</t>
  </si>
  <si>
    <t>Bemidji MN P&amp;DF</t>
  </si>
  <si>
    <t>26-0770</t>
  </si>
  <si>
    <t>La Crosse WI</t>
  </si>
  <si>
    <t>56-4440</t>
  </si>
  <si>
    <t>Kalispell MT</t>
  </si>
  <si>
    <t>29-4572</t>
  </si>
  <si>
    <t>Butte MT</t>
  </si>
  <si>
    <t>29-1224</t>
  </si>
  <si>
    <t>Helena MT PO</t>
  </si>
  <si>
    <t>29-3978</t>
  </si>
  <si>
    <t>Hutchinson KS</t>
  </si>
  <si>
    <t>19-4400</t>
  </si>
  <si>
    <t>Salina KS</t>
  </si>
  <si>
    <t>19-8063</t>
  </si>
  <si>
    <t>Durango CO</t>
  </si>
  <si>
    <t>07-2574</t>
  </si>
  <si>
    <t>Glenwood Springs CO</t>
  </si>
  <si>
    <t>07-3708</t>
  </si>
  <si>
    <t>Grand Junction CO</t>
  </si>
  <si>
    <t>07-3836</t>
  </si>
  <si>
    <t>Casper WY PO</t>
  </si>
  <si>
    <t>57-1558</t>
  </si>
  <si>
    <t>Phoenix AZ P&amp;DC</t>
  </si>
  <si>
    <t>03-6365</t>
  </si>
  <si>
    <t>Las Cruces NM PO</t>
  </si>
  <si>
    <t>34-4788</t>
  </si>
  <si>
    <t>Roswell NM</t>
  </si>
  <si>
    <t>34-7414</t>
  </si>
  <si>
    <t>Pendleton OR</t>
  </si>
  <si>
    <t>40-6624</t>
  </si>
  <si>
    <t>Twin Falls ID</t>
  </si>
  <si>
    <t>15-9176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</si>
</sst>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"/>
    <numFmt numFmtId="167" formatCode="&quot;$&quot;#,##0"/>
    <numFmt numFmtId="168" formatCode="&quot;$&quot;#,##0.00"/>
    <numFmt numFmtId="169" formatCode="_(&quot;$&quot;* #,##0_);_(&quot;$&quot;* \(#,##0\);_(&quot;$&quot;* &quot;-&quot;??_);_(@_)"/>
    <numFmt numFmtId="170" formatCode="#,##0.0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i/>
      <sz val="11"/>
      <color theme="1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BAFC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3" borderId="0" applyNumberFormat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quotePrefix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quotePrefix="1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quotePrefix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0" applyFont="1" applyFill="1" applyBorder="1"/>
    <xf numFmtId="0" fontId="1" fillId="0" borderId="0" xfId="0" quotePrefix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164" fontId="1" fillId="0" borderId="0" xfId="1" applyNumberFormat="1" applyFont="1"/>
    <xf numFmtId="164" fontId="4" fillId="0" borderId="0" xfId="1" quotePrefix="1" applyNumberFormat="1" applyFont="1" applyAlignment="1">
      <alignment horizontal="left"/>
    </xf>
    <xf numFmtId="164" fontId="4" fillId="0" borderId="0" xfId="1" applyNumberFormat="1" applyFont="1"/>
    <xf numFmtId="164" fontId="4" fillId="0" borderId="0" xfId="1" applyNumberFormat="1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 wrapText="1"/>
    </xf>
    <xf numFmtId="164" fontId="0" fillId="0" borderId="0" xfId="0" applyNumberFormat="1"/>
    <xf numFmtId="43" fontId="0" fillId="0" borderId="0" xfId="0" applyNumberFormat="1"/>
    <xf numFmtId="5" fontId="1" fillId="0" borderId="0" xfId="1" applyNumberFormat="1" applyFont="1" applyAlignment="1">
      <alignment horizontal="center"/>
    </xf>
    <xf numFmtId="0" fontId="1" fillId="0" borderId="1" xfId="0" quotePrefix="1" applyFont="1" applyBorder="1" applyAlignment="1">
      <alignment horizontal="left"/>
    </xf>
    <xf numFmtId="5" fontId="1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1" xfId="0" quotePrefix="1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166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5" fontId="2" fillId="0" borderId="0" xfId="1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5" fillId="0" borderId="0" xfId="0" applyFont="1"/>
    <xf numFmtId="0" fontId="6" fillId="2" borderId="2" xfId="0" applyFont="1" applyFill="1" applyBorder="1" applyAlignment="1">
      <alignment horizontal="center" vertical="top" wrapText="1"/>
    </xf>
    <xf numFmtId="3" fontId="6" fillId="2" borderId="3" xfId="1" applyNumberFormat="1" applyFont="1" applyFill="1" applyBorder="1" applyAlignment="1">
      <alignment vertical="top" wrapText="1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10" fontId="1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vertical="top"/>
    </xf>
    <xf numFmtId="0" fontId="8" fillId="0" borderId="1" xfId="0" applyFont="1" applyBorder="1"/>
    <xf numFmtId="0" fontId="13" fillId="0" borderId="1" xfId="0" quotePrefix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1" xfId="0" applyFont="1" applyBorder="1"/>
    <xf numFmtId="167" fontId="13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top"/>
    </xf>
    <xf numFmtId="0" fontId="16" fillId="0" borderId="0" xfId="0" applyFont="1"/>
    <xf numFmtId="0" fontId="15" fillId="0" borderId="1" xfId="0" applyFont="1" applyBorder="1"/>
    <xf numFmtId="0" fontId="0" fillId="0" borderId="1" xfId="0" applyBorder="1"/>
    <xf numFmtId="5" fontId="14" fillId="0" borderId="1" xfId="0" applyNumberFormat="1" applyFont="1" applyBorder="1"/>
    <xf numFmtId="37" fontId="1" fillId="0" borderId="1" xfId="1" applyNumberFormat="1" applyFont="1" applyBorder="1" applyAlignment="1">
      <alignment horizontal="center"/>
    </xf>
    <xf numFmtId="37" fontId="2" fillId="0" borderId="0" xfId="1" applyNumberFormat="1" applyFont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67" fontId="0" fillId="0" borderId="0" xfId="0" applyNumberFormat="1"/>
    <xf numFmtId="0" fontId="12" fillId="0" borderId="0" xfId="0" applyFont="1"/>
    <xf numFmtId="165" fontId="1" fillId="0" borderId="0" xfId="1" applyNumberFormat="1" applyFont="1" applyAlignment="1">
      <alignment horizontal="center"/>
    </xf>
    <xf numFmtId="168" fontId="0" fillId="0" borderId="0" xfId="0" applyNumberFormat="1"/>
    <xf numFmtId="37" fontId="0" fillId="0" borderId="0" xfId="0" applyNumberFormat="1" applyAlignment="1">
      <alignment horizontal="center"/>
    </xf>
    <xf numFmtId="0" fontId="12" fillId="0" borderId="1" xfId="0" applyFont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37" fontId="0" fillId="0" borderId="1" xfId="0" applyNumberFormat="1" applyBorder="1" applyAlignment="1">
      <alignment horizontal="center"/>
    </xf>
    <xf numFmtId="167" fontId="0" fillId="0" borderId="1" xfId="0" applyNumberFormat="1" applyBorder="1"/>
    <xf numFmtId="5" fontId="0" fillId="0" borderId="0" xfId="0" applyNumberFormat="1"/>
    <xf numFmtId="10" fontId="0" fillId="0" borderId="0" xfId="0" applyNumberFormat="1"/>
    <xf numFmtId="7" fontId="0" fillId="0" borderId="0" xfId="0" applyNumberFormat="1"/>
    <xf numFmtId="0" fontId="17" fillId="0" borderId="0" xfId="0" applyFont="1" applyAlignment="1">
      <alignment horizontal="center"/>
    </xf>
    <xf numFmtId="3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8" fontId="14" fillId="0" borderId="1" xfId="0" applyNumberFormat="1" applyFont="1" applyBorder="1"/>
    <xf numFmtId="167" fontId="14" fillId="0" borderId="1" xfId="0" applyNumberFormat="1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167" fontId="0" fillId="0" borderId="0" xfId="0" applyNumberFormat="1" applyBorder="1"/>
    <xf numFmtId="9" fontId="0" fillId="0" borderId="1" xfId="0" applyNumberFormat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8" fontId="14" fillId="0" borderId="1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5" fontId="18" fillId="4" borderId="1" xfId="3" applyNumberFormat="1" applyFont="1" applyFill="1" applyBorder="1" applyAlignment="1">
      <alignment horizontal="center"/>
    </xf>
    <xf numFmtId="5" fontId="1" fillId="5" borderId="1" xfId="1" applyNumberFormat="1" applyFont="1" applyFill="1" applyBorder="1" applyAlignment="1">
      <alignment horizontal="center"/>
    </xf>
    <xf numFmtId="0" fontId="5" fillId="0" borderId="4" xfId="0" applyFont="1" applyBorder="1"/>
    <xf numFmtId="3" fontId="6" fillId="0" borderId="4" xfId="0" applyNumberFormat="1" applyFont="1" applyBorder="1"/>
    <xf numFmtId="37" fontId="0" fillId="0" borderId="0" xfId="0" applyNumberFormat="1"/>
    <xf numFmtId="0" fontId="1" fillId="0" borderId="0" xfId="0" applyFont="1" applyAlignment="1">
      <alignment horizontal="left"/>
    </xf>
    <xf numFmtId="0" fontId="19" fillId="0" borderId="0" xfId="0" applyFont="1"/>
    <xf numFmtId="0" fontId="14" fillId="0" borderId="0" xfId="0" applyFont="1" applyFill="1" applyBorder="1"/>
    <xf numFmtId="0" fontId="20" fillId="0" borderId="0" xfId="0" applyFont="1"/>
    <xf numFmtId="0" fontId="16" fillId="0" borderId="0" xfId="0" applyFont="1" applyFill="1" applyBorder="1"/>
    <xf numFmtId="3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6" fillId="0" borderId="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18" fillId="4" borderId="6" xfId="3" applyFont="1" applyFill="1" applyBorder="1" applyAlignment="1">
      <alignment horizontal="center" wrapText="1"/>
    </xf>
    <xf numFmtId="0" fontId="18" fillId="4" borderId="7" xfId="3" applyFont="1" applyFill="1" applyBorder="1" applyAlignment="1">
      <alignment horizontal="center" wrapText="1"/>
    </xf>
    <xf numFmtId="0" fontId="0" fillId="5" borderId="6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10" fontId="6" fillId="0" borderId="1" xfId="0" applyNumberFormat="1" applyFont="1" applyBorder="1" applyAlignment="1">
      <alignment horizontal="center" vertical="center"/>
    </xf>
    <xf numFmtId="9" fontId="18" fillId="0" borderId="1" xfId="0" applyNumberFormat="1" applyFont="1" applyBorder="1"/>
    <xf numFmtId="0" fontId="18" fillId="0" borderId="0" xfId="0" applyFont="1"/>
    <xf numFmtId="169" fontId="0" fillId="0" borderId="0" xfId="2" applyNumberFormat="1" applyFont="1"/>
    <xf numFmtId="164" fontId="0" fillId="0" borderId="0" xfId="1" applyNumberFormat="1" applyFont="1"/>
    <xf numFmtId="169" fontId="0" fillId="0" borderId="1" xfId="2" applyNumberFormat="1" applyFont="1" applyBorder="1" applyAlignment="1">
      <alignment horizontal="center"/>
    </xf>
    <xf numFmtId="0" fontId="14" fillId="0" borderId="1" xfId="0" applyFont="1" applyFill="1" applyBorder="1"/>
    <xf numFmtId="0" fontId="17" fillId="0" borderId="1" xfId="0" applyFont="1" applyBorder="1"/>
    <xf numFmtId="0" fontId="17" fillId="0" borderId="1" xfId="0" applyFont="1" applyFill="1" applyBorder="1"/>
    <xf numFmtId="169" fontId="14" fillId="0" borderId="1" xfId="2" applyNumberFormat="1" applyFont="1" applyBorder="1"/>
    <xf numFmtId="170" fontId="0" fillId="0" borderId="0" xfId="0" applyNumberFormat="1"/>
    <xf numFmtId="4" fontId="0" fillId="0" borderId="0" xfId="0" applyNumberFormat="1"/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7" fontId="12" fillId="0" borderId="0" xfId="0" applyNumberFormat="1" applyFont="1"/>
    <xf numFmtId="169" fontId="0" fillId="0" borderId="0" xfId="0" applyNumberFormat="1"/>
    <xf numFmtId="10" fontId="0" fillId="0" borderId="0" xfId="4" applyNumberFormat="1" applyFont="1"/>
    <xf numFmtId="44" fontId="0" fillId="0" borderId="0" xfId="2" applyNumberFormat="1" applyFont="1"/>
    <xf numFmtId="44" fontId="0" fillId="0" borderId="0" xfId="2" applyFont="1"/>
    <xf numFmtId="165" fontId="0" fillId="0" borderId="0" xfId="4" applyNumberFormat="1" applyFont="1"/>
    <xf numFmtId="0" fontId="1" fillId="0" borderId="0" xfId="5"/>
    <xf numFmtId="0" fontId="2" fillId="0" borderId="0" xfId="5" applyFont="1"/>
    <xf numFmtId="3" fontId="1" fillId="0" borderId="0" xfId="5" applyNumberFormat="1"/>
    <xf numFmtId="0" fontId="1" fillId="0" borderId="0" xfId="5" applyFont="1"/>
    <xf numFmtId="10" fontId="1" fillId="0" borderId="0" xfId="5" applyNumberFormat="1"/>
    <xf numFmtId="165" fontId="0" fillId="0" borderId="0" xfId="6" applyNumberFormat="1" applyFont="1"/>
    <xf numFmtId="10" fontId="2" fillId="0" borderId="0" xfId="6" applyNumberFormat="1" applyFont="1"/>
    <xf numFmtId="0" fontId="1" fillId="6" borderId="0" xfId="5" applyFill="1"/>
    <xf numFmtId="49" fontId="1" fillId="0" borderId="0" xfId="5" applyNumberFormat="1"/>
  </cellXfs>
  <cellStyles count="7">
    <cellStyle name="Comma" xfId="1" builtinId="3"/>
    <cellStyle name="Currency" xfId="2" builtinId="4"/>
    <cellStyle name="Good" xfId="3" builtinId="26"/>
    <cellStyle name="Normal" xfId="0" builtinId="0"/>
    <cellStyle name="Normal 2" xfId="5"/>
    <cellStyle name="Percent" xfId="4" builtinId="5"/>
    <cellStyle name="Percent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5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4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styles" Target="styles.xml"/><Relationship Id="rId10" Type="http://schemas.openxmlformats.org/officeDocument/2006/relationships/worksheet" Target="worksheets/sheet8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Required Employee vs Scheduled</a:t>
            </a:r>
          </a:p>
        </c:rich>
      </c:tx>
      <c:layout>
        <c:manualLayout>
          <c:xMode val="edge"/>
          <c:yMode val="edge"/>
          <c:x val="0.35676156583629892"/>
          <c:y val="1.9633507853403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085409252669077E-2"/>
          <c:y val="0.12172774869109956"/>
          <c:w val="0.79804270462633431"/>
          <c:h val="0.77094240837696371"/>
        </c:manualLayout>
      </c:layout>
      <c:barChart>
        <c:barDir val="col"/>
        <c:grouping val="stacked"/>
        <c:ser>
          <c:idx val="0"/>
          <c:order val="0"/>
          <c:tx>
            <c:strRef>
              <c:f>Sheet1!$A$30</c:f>
              <c:strCache>
                <c:ptCount val="1"/>
                <c:pt idx="0">
                  <c:v>Ltr Need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Sheet1!$B$30:$Y$30</c:f>
              <c:numCache>
                <c:formatCode>#,##0</c:formatCode>
                <c:ptCount val="24"/>
                <c:pt idx="0">
                  <c:v>837.85</c:v>
                </c:pt>
                <c:pt idx="1">
                  <c:v>386.2</c:v>
                </c:pt>
                <c:pt idx="2">
                  <c:v>240.69</c:v>
                </c:pt>
                <c:pt idx="3">
                  <c:v>275.61</c:v>
                </c:pt>
                <c:pt idx="4">
                  <c:v>269.43</c:v>
                </c:pt>
                <c:pt idx="5">
                  <c:v>425.98</c:v>
                </c:pt>
                <c:pt idx="6">
                  <c:v>1002.95</c:v>
                </c:pt>
                <c:pt idx="7">
                  <c:v>2051.92</c:v>
                </c:pt>
                <c:pt idx="8">
                  <c:v>2739.06</c:v>
                </c:pt>
                <c:pt idx="9">
                  <c:v>3597.72</c:v>
                </c:pt>
                <c:pt idx="10">
                  <c:v>3836.73</c:v>
                </c:pt>
                <c:pt idx="11">
                  <c:v>4478.3</c:v>
                </c:pt>
                <c:pt idx="12">
                  <c:v>5258.36</c:v>
                </c:pt>
                <c:pt idx="13">
                  <c:v>5418.29</c:v>
                </c:pt>
                <c:pt idx="14">
                  <c:v>6127.97</c:v>
                </c:pt>
                <c:pt idx="15">
                  <c:v>9318.9699999999993</c:v>
                </c:pt>
                <c:pt idx="16">
                  <c:v>11250.55</c:v>
                </c:pt>
                <c:pt idx="17">
                  <c:v>10863.69</c:v>
                </c:pt>
                <c:pt idx="18">
                  <c:v>12148.28</c:v>
                </c:pt>
                <c:pt idx="19">
                  <c:v>11918.22</c:v>
                </c:pt>
                <c:pt idx="20">
                  <c:v>15129.77</c:v>
                </c:pt>
                <c:pt idx="21">
                  <c:v>16345.38</c:v>
                </c:pt>
                <c:pt idx="22">
                  <c:v>10672.12</c:v>
                </c:pt>
                <c:pt idx="23">
                  <c:v>3018.56</c:v>
                </c:pt>
              </c:numCache>
            </c:numRef>
          </c:val>
        </c:ser>
        <c:ser>
          <c:idx val="1"/>
          <c:order val="1"/>
          <c:tx>
            <c:strRef>
              <c:f>Sheet1!$A$31</c:f>
              <c:strCache>
                <c:ptCount val="1"/>
                <c:pt idx="0">
                  <c:v>Flt Need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Sheet1!$B$31:$Y$31</c:f>
              <c:numCache>
                <c:formatCode>#,##0</c:formatCode>
                <c:ptCount val="24"/>
                <c:pt idx="0">
                  <c:v>358.42</c:v>
                </c:pt>
                <c:pt idx="1">
                  <c:v>228.2</c:v>
                </c:pt>
                <c:pt idx="2">
                  <c:v>171.19</c:v>
                </c:pt>
                <c:pt idx="3">
                  <c:v>152.99</c:v>
                </c:pt>
                <c:pt idx="4">
                  <c:v>200.1</c:v>
                </c:pt>
                <c:pt idx="5">
                  <c:v>287.77999999999997</c:v>
                </c:pt>
                <c:pt idx="6">
                  <c:v>516.73</c:v>
                </c:pt>
                <c:pt idx="7">
                  <c:v>846.46</c:v>
                </c:pt>
                <c:pt idx="8">
                  <c:v>1109.1199999999999</c:v>
                </c:pt>
                <c:pt idx="9">
                  <c:v>1287.71</c:v>
                </c:pt>
                <c:pt idx="10">
                  <c:v>1202.4000000000001</c:v>
                </c:pt>
                <c:pt idx="11">
                  <c:v>1238.78</c:v>
                </c:pt>
                <c:pt idx="12">
                  <c:v>1285.78</c:v>
                </c:pt>
                <c:pt idx="13">
                  <c:v>1366.55</c:v>
                </c:pt>
                <c:pt idx="14">
                  <c:v>1450.48</c:v>
                </c:pt>
                <c:pt idx="15">
                  <c:v>1400.81</c:v>
                </c:pt>
                <c:pt idx="16">
                  <c:v>1545.38</c:v>
                </c:pt>
                <c:pt idx="17">
                  <c:v>1579.88</c:v>
                </c:pt>
                <c:pt idx="18">
                  <c:v>1667.05</c:v>
                </c:pt>
                <c:pt idx="19">
                  <c:v>1597.28</c:v>
                </c:pt>
                <c:pt idx="20">
                  <c:v>1567.52</c:v>
                </c:pt>
                <c:pt idx="21">
                  <c:v>1555.12</c:v>
                </c:pt>
                <c:pt idx="22">
                  <c:v>1279.25</c:v>
                </c:pt>
                <c:pt idx="23">
                  <c:v>643.24</c:v>
                </c:pt>
              </c:numCache>
            </c:numRef>
          </c:val>
        </c:ser>
        <c:ser>
          <c:idx val="2"/>
          <c:order val="2"/>
          <c:tx>
            <c:strRef>
              <c:f>Sheet1!$A$32</c:f>
              <c:strCache>
                <c:ptCount val="1"/>
                <c:pt idx="0">
                  <c:v>FSS Need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Sheet1!$B$32:$Y$32</c:f>
              <c:numCache>
                <c:formatCode>#,##0</c:formatCode>
                <c:ptCount val="24"/>
                <c:pt idx="0">
                  <c:v>84.16</c:v>
                </c:pt>
                <c:pt idx="1">
                  <c:v>44.25</c:v>
                </c:pt>
                <c:pt idx="2">
                  <c:v>87.03</c:v>
                </c:pt>
                <c:pt idx="3">
                  <c:v>328.33</c:v>
                </c:pt>
                <c:pt idx="4">
                  <c:v>514.11</c:v>
                </c:pt>
                <c:pt idx="5">
                  <c:v>732.67</c:v>
                </c:pt>
                <c:pt idx="6">
                  <c:v>854.63</c:v>
                </c:pt>
                <c:pt idx="7">
                  <c:v>896.61</c:v>
                </c:pt>
                <c:pt idx="8">
                  <c:v>908.61</c:v>
                </c:pt>
                <c:pt idx="9">
                  <c:v>906.31</c:v>
                </c:pt>
                <c:pt idx="10">
                  <c:v>906.18</c:v>
                </c:pt>
                <c:pt idx="11">
                  <c:v>917.56</c:v>
                </c:pt>
                <c:pt idx="12">
                  <c:v>929.44</c:v>
                </c:pt>
                <c:pt idx="13">
                  <c:v>939.87</c:v>
                </c:pt>
                <c:pt idx="14">
                  <c:v>950.14</c:v>
                </c:pt>
                <c:pt idx="15">
                  <c:v>963.65</c:v>
                </c:pt>
                <c:pt idx="16">
                  <c:v>962.61</c:v>
                </c:pt>
                <c:pt idx="17">
                  <c:v>955.43</c:v>
                </c:pt>
                <c:pt idx="18">
                  <c:v>931.31</c:v>
                </c:pt>
                <c:pt idx="19">
                  <c:v>892.25</c:v>
                </c:pt>
                <c:pt idx="20">
                  <c:v>803.51</c:v>
                </c:pt>
                <c:pt idx="21">
                  <c:v>658.86</c:v>
                </c:pt>
                <c:pt idx="22">
                  <c:v>427.79</c:v>
                </c:pt>
                <c:pt idx="23">
                  <c:v>211.85</c:v>
                </c:pt>
              </c:numCache>
            </c:numRef>
          </c:val>
        </c:ser>
        <c:ser>
          <c:idx val="3"/>
          <c:order val="3"/>
          <c:tx>
            <c:strRef>
              <c:f>Sheet1!$A$33</c:f>
              <c:strCache>
                <c:ptCount val="1"/>
                <c:pt idx="0">
                  <c:v>Pkg Need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Sheet1!$B$33:$Y$33</c:f>
              <c:numCache>
                <c:formatCode>#,##0</c:formatCode>
                <c:ptCount val="24"/>
                <c:pt idx="0">
                  <c:v>873.22</c:v>
                </c:pt>
                <c:pt idx="1">
                  <c:v>1111.4000000000001</c:v>
                </c:pt>
                <c:pt idx="2">
                  <c:v>1393.52</c:v>
                </c:pt>
                <c:pt idx="3">
                  <c:v>1675.07</c:v>
                </c:pt>
                <c:pt idx="4">
                  <c:v>1873.51</c:v>
                </c:pt>
                <c:pt idx="5">
                  <c:v>1921.01</c:v>
                </c:pt>
                <c:pt idx="6">
                  <c:v>2358.9899999999998</c:v>
                </c:pt>
                <c:pt idx="7">
                  <c:v>2314.27</c:v>
                </c:pt>
                <c:pt idx="8">
                  <c:v>2253.44</c:v>
                </c:pt>
                <c:pt idx="9">
                  <c:v>2462.23</c:v>
                </c:pt>
                <c:pt idx="10">
                  <c:v>2652.56</c:v>
                </c:pt>
                <c:pt idx="11">
                  <c:v>3074.59</c:v>
                </c:pt>
                <c:pt idx="12">
                  <c:v>3723.25</c:v>
                </c:pt>
                <c:pt idx="13">
                  <c:v>3984.41</c:v>
                </c:pt>
                <c:pt idx="14">
                  <c:v>4140.97</c:v>
                </c:pt>
                <c:pt idx="15">
                  <c:v>3987.96</c:v>
                </c:pt>
                <c:pt idx="16">
                  <c:v>3689.65</c:v>
                </c:pt>
                <c:pt idx="17">
                  <c:v>3659.19</c:v>
                </c:pt>
                <c:pt idx="18">
                  <c:v>3378.7</c:v>
                </c:pt>
                <c:pt idx="19">
                  <c:v>2980.31</c:v>
                </c:pt>
                <c:pt idx="20">
                  <c:v>1760.56</c:v>
                </c:pt>
                <c:pt idx="21">
                  <c:v>1599.4</c:v>
                </c:pt>
                <c:pt idx="22">
                  <c:v>1039.8499999999999</c:v>
                </c:pt>
                <c:pt idx="23">
                  <c:v>736.11</c:v>
                </c:pt>
              </c:numCache>
            </c:numRef>
          </c:val>
        </c:ser>
        <c:ser>
          <c:idx val="4"/>
          <c:order val="4"/>
          <c:tx>
            <c:strRef>
              <c:f>Sheet1!$A$34</c:f>
              <c:strCache>
                <c:ptCount val="1"/>
                <c:pt idx="0">
                  <c:v>Can Need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Sheet1!$B$34:$Y$34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</c:v>
                </c:pt>
                <c:pt idx="6">
                  <c:v>3.48</c:v>
                </c:pt>
                <c:pt idx="7">
                  <c:v>9.6199999999999992</c:v>
                </c:pt>
                <c:pt idx="8">
                  <c:v>71.67</c:v>
                </c:pt>
                <c:pt idx="9">
                  <c:v>306.98</c:v>
                </c:pt>
                <c:pt idx="10">
                  <c:v>618.79999999999995</c:v>
                </c:pt>
                <c:pt idx="11">
                  <c:v>765.96</c:v>
                </c:pt>
                <c:pt idx="12">
                  <c:v>933.7</c:v>
                </c:pt>
                <c:pt idx="13">
                  <c:v>872.72</c:v>
                </c:pt>
                <c:pt idx="14">
                  <c:v>509.25</c:v>
                </c:pt>
                <c:pt idx="15">
                  <c:v>129.15</c:v>
                </c:pt>
                <c:pt idx="16">
                  <c:v>19.64</c:v>
                </c:pt>
                <c:pt idx="17">
                  <c:v>3.22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gapWidth val="200"/>
        <c:overlap val="100"/>
        <c:axId val="194781568"/>
        <c:axId val="194784640"/>
      </c:barChart>
      <c:catAx>
        <c:axId val="194781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Beginning</a:t>
                </a:r>
              </a:p>
            </c:rich>
          </c:tx>
          <c:layout>
            <c:manualLayout>
              <c:xMode val="edge"/>
              <c:yMode val="edge"/>
              <c:x val="0.43772241992882588"/>
              <c:y val="0.945026178010471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784640"/>
        <c:crosses val="autoZero"/>
        <c:auto val="1"/>
        <c:lblAlgn val="ctr"/>
        <c:lblOffset val="100"/>
        <c:tickLblSkip val="1"/>
        <c:tickMarkSkip val="1"/>
      </c:catAx>
      <c:valAx>
        <c:axId val="194784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# Employees</a:t>
                </a:r>
              </a:p>
            </c:rich>
          </c:tx>
          <c:layout>
            <c:manualLayout>
              <c:xMode val="edge"/>
              <c:yMode val="edge"/>
              <c:x val="1.0676156583629892E-2"/>
              <c:y val="0.4384816753926707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78156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569395017793553"/>
          <c:y val="0.42539267015706844"/>
          <c:w val="9.0747330960854133E-2"/>
          <c:h val="0.164921465968586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Required Employees Vs </a:t>
            </a:r>
            <a:r>
              <a:rPr lang="en-US" baseline="0"/>
              <a:t>Scheduled Employees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Sheet1!$A$41</c:f>
              <c:strCache>
                <c:ptCount val="1"/>
                <c:pt idx="0">
                  <c:v>Required Staffing Based on 8 Hour Tours</c:v>
                </c:pt>
              </c:strCache>
            </c:strRef>
          </c:tx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Sheet1!$B$41:$Y$41</c:f>
              <c:numCache>
                <c:formatCode>#,##0</c:formatCode>
                <c:ptCount val="24"/>
                <c:pt idx="0">
                  <c:v>6118.88</c:v>
                </c:pt>
                <c:pt idx="1">
                  <c:v>6118.88</c:v>
                </c:pt>
                <c:pt idx="2">
                  <c:v>6118.88</c:v>
                </c:pt>
                <c:pt idx="3">
                  <c:v>6118.88</c:v>
                </c:pt>
                <c:pt idx="4">
                  <c:v>6118.88</c:v>
                </c:pt>
                <c:pt idx="5">
                  <c:v>6118.88</c:v>
                </c:pt>
                <c:pt idx="6">
                  <c:v>6118.88</c:v>
                </c:pt>
                <c:pt idx="7">
                  <c:v>6118.88</c:v>
                </c:pt>
                <c:pt idx="8">
                  <c:v>15800.539999999999</c:v>
                </c:pt>
                <c:pt idx="9">
                  <c:v>15800.539999999999</c:v>
                </c:pt>
                <c:pt idx="10">
                  <c:v>15800.539999999999</c:v>
                </c:pt>
                <c:pt idx="11">
                  <c:v>15800.539999999999</c:v>
                </c:pt>
                <c:pt idx="12">
                  <c:v>15800.539999999999</c:v>
                </c:pt>
                <c:pt idx="13">
                  <c:v>15800.539999999999</c:v>
                </c:pt>
                <c:pt idx="14">
                  <c:v>15800.539999999999</c:v>
                </c:pt>
                <c:pt idx="15">
                  <c:v>15800.539999999999</c:v>
                </c:pt>
                <c:pt idx="16">
                  <c:v>20158.760000000002</c:v>
                </c:pt>
                <c:pt idx="17">
                  <c:v>20158.760000000002</c:v>
                </c:pt>
                <c:pt idx="18">
                  <c:v>20158.760000000002</c:v>
                </c:pt>
                <c:pt idx="19">
                  <c:v>20158.760000000002</c:v>
                </c:pt>
                <c:pt idx="20">
                  <c:v>20158.760000000002</c:v>
                </c:pt>
                <c:pt idx="21">
                  <c:v>20158.760000000002</c:v>
                </c:pt>
                <c:pt idx="22">
                  <c:v>20158.760000000002</c:v>
                </c:pt>
                <c:pt idx="23">
                  <c:v>20158.760000000002</c:v>
                </c:pt>
              </c:numCache>
            </c:numRef>
          </c:val>
        </c:ser>
        <c:ser>
          <c:idx val="1"/>
          <c:order val="1"/>
          <c:tx>
            <c:strRef>
              <c:f>Sheet1!$A$42</c:f>
              <c:strCache>
                <c:ptCount val="1"/>
                <c:pt idx="0">
                  <c:v>Required Staffing Based on Workload</c:v>
                </c:pt>
              </c:strCache>
            </c:strRef>
          </c:tx>
          <c:cat>
            <c:numRef>
              <c:f>Sheet1!$B$1:$Y$1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cat>
          <c:val>
            <c:numRef>
              <c:f>Sheet1!$B$42:$Y$42</c:f>
              <c:numCache>
                <c:formatCode>#,##0</c:formatCode>
                <c:ptCount val="24"/>
                <c:pt idx="0">
                  <c:v>2153.65</c:v>
                </c:pt>
                <c:pt idx="1">
                  <c:v>1770.0500000000002</c:v>
                </c:pt>
                <c:pt idx="2">
                  <c:v>1892.4299999999998</c:v>
                </c:pt>
                <c:pt idx="3">
                  <c:v>2432</c:v>
                </c:pt>
                <c:pt idx="4">
                  <c:v>2857.15</c:v>
                </c:pt>
                <c:pt idx="5">
                  <c:v>3369.5199999999995</c:v>
                </c:pt>
                <c:pt idx="6">
                  <c:v>4736.7799999999988</c:v>
                </c:pt>
                <c:pt idx="7">
                  <c:v>6118.88</c:v>
                </c:pt>
                <c:pt idx="8">
                  <c:v>7081.9</c:v>
                </c:pt>
                <c:pt idx="9">
                  <c:v>8560.9499999999989</c:v>
                </c:pt>
                <c:pt idx="10">
                  <c:v>9216.67</c:v>
                </c:pt>
                <c:pt idx="11">
                  <c:v>10475.189999999999</c:v>
                </c:pt>
                <c:pt idx="12">
                  <c:v>12130.53</c:v>
                </c:pt>
                <c:pt idx="13">
                  <c:v>12581.839999999998</c:v>
                </c:pt>
                <c:pt idx="14">
                  <c:v>13178.810000000001</c:v>
                </c:pt>
                <c:pt idx="15">
                  <c:v>15800.539999999999</c:v>
                </c:pt>
                <c:pt idx="16">
                  <c:v>17467.830000000002</c:v>
                </c:pt>
                <c:pt idx="17">
                  <c:v>17061.41</c:v>
                </c:pt>
                <c:pt idx="18">
                  <c:v>18125.34</c:v>
                </c:pt>
                <c:pt idx="19">
                  <c:v>17388.060000000001</c:v>
                </c:pt>
                <c:pt idx="20">
                  <c:v>19261.36</c:v>
                </c:pt>
                <c:pt idx="21">
                  <c:v>20158.760000000002</c:v>
                </c:pt>
                <c:pt idx="22">
                  <c:v>13419.010000000002</c:v>
                </c:pt>
                <c:pt idx="23">
                  <c:v>4609.76</c:v>
                </c:pt>
              </c:numCache>
            </c:numRef>
          </c:val>
        </c:ser>
        <c:axId val="230072320"/>
        <c:axId val="230073856"/>
      </c:barChart>
      <c:catAx>
        <c:axId val="230072320"/>
        <c:scaling>
          <c:orientation val="minMax"/>
        </c:scaling>
        <c:axPos val="b"/>
        <c:numFmt formatCode="General" sourceLinked="1"/>
        <c:tickLblPos val="nextTo"/>
        <c:crossAx val="230073856"/>
        <c:crosses val="autoZero"/>
        <c:auto val="1"/>
        <c:lblAlgn val="ctr"/>
        <c:lblOffset val="100"/>
      </c:catAx>
      <c:valAx>
        <c:axId val="230073856"/>
        <c:scaling>
          <c:orientation val="minMax"/>
        </c:scaling>
        <c:axPos val="l"/>
        <c:majorGridlines/>
        <c:numFmt formatCode="#,##0" sourceLinked="1"/>
        <c:tickLblPos val="nextTo"/>
        <c:crossAx val="230072320"/>
        <c:crosses val="autoZero"/>
        <c:crossBetween val="between"/>
      </c:valAx>
    </c:plotArea>
    <c:legend>
      <c:legendPos val="b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/>
  </sheetViews>
  <pageMargins left="0.75" right="0.75" top="1" bottom="1" header="0.5" footer="0.5"/>
  <pageSetup orientation="landscape" r:id="rId1"/>
  <headerFooter alignWithMargins="0">
    <oddHeader>&amp;CUSPS-LR-N2012-1/50
Materials Responsive to POIR 1, Q7_Set 2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0.0985</cdr:x>
      <cdr:y>0.67525</cdr:y>
    </cdr:from>
    <cdr:to>
      <cdr:x>0.3265</cdr:x>
      <cdr:y>0.893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3641" y="3931089"/>
          <a:ext cx="1952792" cy="126767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38100">
          <a:solidFill>
            <a:srgbClr val="FF66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0.859</cdr:x>
      <cdr:y>0.67525</cdr:y>
    </cdr:from>
    <cdr:to>
      <cdr:x>0.8925</cdr:x>
      <cdr:y>0.89375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57232" y="3931089"/>
          <a:ext cx="286923" cy="12720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38100">
          <a:solidFill>
            <a:srgbClr val="FF66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0.3265</cdr:x>
      <cdr:y>0.4825</cdr:y>
    </cdr:from>
    <cdr:to>
      <cdr:x>0.59325</cdr:x>
      <cdr:y>0.89375</cdr:y>
    </cdr:to>
    <cdr:sp macro="" textlink="">
      <cdr:nvSpPr>
        <cdr:cNvPr id="10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33" y="2808961"/>
          <a:ext cx="2284682" cy="239416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38100">
          <a:solidFill>
            <a:srgbClr val="FF66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0.59325</cdr:x>
      <cdr:y>0.17725</cdr:y>
    </cdr:from>
    <cdr:to>
      <cdr:x>0.8605</cdr:x>
      <cdr:y>0.893</cdr:y>
    </cdr:to>
    <cdr:sp macro="" textlink="">
      <cdr:nvSpPr>
        <cdr:cNvPr id="1028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1115" y="1031893"/>
          <a:ext cx="2288964" cy="416686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38100">
          <a:solidFill>
            <a:srgbClr val="FF66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0.78875</cdr:x>
      <cdr:y>0.38775</cdr:y>
    </cdr:from>
    <cdr:to>
      <cdr:x>0.79825</cdr:x>
      <cdr:y>0.893</cdr:y>
    </cdr:to>
    <cdr:sp macro="" textlink="">
      <cdr:nvSpPr>
        <cdr:cNvPr id="1029" name="Rectangle 5" descr="Wide upward diagonal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55549" y="2257356"/>
          <a:ext cx="81366" cy="2941404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rgbClr val="00FFFF">
              <a:alpha val="50000"/>
            </a:srgbClr>
          </a:fgClr>
          <a:bgClr>
            <a:srgbClr val="FFFFFF">
              <a:alpha val="50000"/>
            </a:srgbClr>
          </a:bgClr>
        </a:pattFill>
        <a:ln xmlns:a="http://schemas.openxmlformats.org/drawingml/2006/main" w="38100">
          <a:solidFill>
            <a:srgbClr val="00FFFF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0.78875</cdr:x>
      <cdr:y>0.33525</cdr:y>
    </cdr:from>
    <cdr:to>
      <cdr:x>0.79825</cdr:x>
      <cdr:y>0.3885</cdr:y>
    </cdr:to>
    <cdr:sp macro="" textlink="">
      <cdr:nvSpPr>
        <cdr:cNvPr id="1030" name="Rectangle 6" descr="Wide upward diagonal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55549" y="1951718"/>
          <a:ext cx="81366" cy="310005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rgbClr val="FF0000">
              <a:alpha val="50000"/>
            </a:srgbClr>
          </a:fgClr>
          <a:bgClr>
            <a:srgbClr val="FFFFFF">
              <a:alpha val="50000"/>
            </a:srgbClr>
          </a:bgClr>
        </a:pattFill>
        <a:ln xmlns:a="http://schemas.openxmlformats.org/drawingml/2006/main" w="38100">
          <a:solidFill>
            <a:srgbClr val="FF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0.78625</cdr:x>
      <cdr:y>0.30525</cdr:y>
    </cdr:from>
    <cdr:to>
      <cdr:x>0.79575</cdr:x>
      <cdr:y>0.33525</cdr:y>
    </cdr:to>
    <cdr:sp macro="" textlink="">
      <cdr:nvSpPr>
        <cdr:cNvPr id="1031" name="Rectangle 7" descr="Wide upward diagonal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34137" y="1777068"/>
          <a:ext cx="81366" cy="174650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rgbClr val="00FF00">
              <a:alpha val="50000"/>
            </a:srgbClr>
          </a:fgClr>
          <a:bgClr>
            <a:srgbClr val="FFFFFF">
              <a:alpha val="50000"/>
            </a:srgbClr>
          </a:bgClr>
        </a:pattFill>
        <a:ln xmlns:a="http://schemas.openxmlformats.org/drawingml/2006/main" w="38100">
          <a:solidFill>
            <a:srgbClr val="00FF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0.78875</cdr:x>
      <cdr:y>0.181</cdr:y>
    </cdr:from>
    <cdr:to>
      <cdr:x>0.79575</cdr:x>
      <cdr:y>0.30525</cdr:y>
    </cdr:to>
    <cdr:sp macro="" textlink="">
      <cdr:nvSpPr>
        <cdr:cNvPr id="1032" name="Rectangle 8" descr="Wide upward diagonal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55549" y="1053724"/>
          <a:ext cx="59954" cy="723344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rgbClr val="FFFF00">
              <a:alpha val="50000"/>
            </a:srgbClr>
          </a:fgClr>
          <a:bgClr>
            <a:srgbClr val="FFFFFF">
              <a:alpha val="50000"/>
            </a:srgbClr>
          </a:bgClr>
        </a:pattFill>
        <a:ln xmlns:a="http://schemas.openxmlformats.org/drawingml/2006/main" w="38100">
          <a:solidFill>
            <a:srgbClr val="FFFF00"/>
          </a:solidFill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308" cy="62913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0.07621</cdr:x>
      <cdr:y>0.11035</cdr:y>
    </cdr:from>
    <cdr:to>
      <cdr:x>0.42095</cdr:x>
      <cdr:y>0.19151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0400" y="694266"/>
          <a:ext cx="2987299" cy="51058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lingejp/My%20Documents/rev_PRCWIT-LR-N2012-1_NP5%20Savings%20Analysis%20jpk%20edi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twork%20modeling%20section%20tables%20with%20formatt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itness%20Neri%20Capacity%20Analys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s"/>
      <sheetName val="Summary Table"/>
      <sheetName val="Auto Ltr"/>
      <sheetName val="USPS Savings Other Oper"/>
      <sheetName val="Other Gain Lose Oper"/>
      <sheetName val="Plants Combined Curr PPH"/>
      <sheetName val="USPS Savings Summary"/>
      <sheetName val="Plants Combined Base"/>
      <sheetName val="Plants Gain Lose Base"/>
      <sheetName val="Category Table"/>
      <sheetName val="USPS Savings By Cat"/>
      <sheetName val="USPS Savings By Ops"/>
      <sheetName val="All OPS Gain Lose Fac"/>
      <sheetName val="Gain Plant Rpt"/>
      <sheetName val="Summary"/>
      <sheetName val="Data"/>
      <sheetName val="FacilityList"/>
      <sheetName val="Operations"/>
      <sheetName val="Productivity Gains"/>
      <sheetName val="LR 20"/>
      <sheetName val="FromAccess"/>
      <sheetName val="Cost Pool"/>
      <sheetName val="Hour Check"/>
      <sheetName val="MODS OP List"/>
    </sheetNames>
    <sheetDataSet>
      <sheetData sheetId="0"/>
      <sheetData sheetId="1">
        <row r="17">
          <cell r="I17">
            <v>-248681.14398443987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dded tables"/>
      <sheetName val="kacha table"/>
      <sheetName val="in text"/>
    </sheetNames>
    <sheetDataSet>
      <sheetData sheetId="0">
        <row r="62">
          <cell r="G62">
            <v>-660141833.69233418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ta 4 chart"/>
      <sheetName val="Chart1"/>
      <sheetName val="Chart2"/>
      <sheetName val="Sheet1"/>
      <sheetName val="pkg_final"/>
      <sheetName val="fss_final"/>
      <sheetName val="flt_final"/>
      <sheetName val="ltr_final"/>
      <sheetName val="can_final"/>
    </sheetNames>
    <sheetDataSet>
      <sheetData sheetId="0" refreshError="1"/>
      <sheetData sheetId="1" refreshError="1"/>
      <sheetData sheetId="2" refreshError="1"/>
      <sheetData sheetId="3">
        <row r="1">
          <cell r="B1">
            <v>7</v>
          </cell>
          <cell r="C1">
            <v>8</v>
          </cell>
          <cell r="D1">
            <v>9</v>
          </cell>
          <cell r="E1">
            <v>10</v>
          </cell>
          <cell r="F1">
            <v>11</v>
          </cell>
          <cell r="G1">
            <v>12</v>
          </cell>
          <cell r="H1">
            <v>13</v>
          </cell>
          <cell r="I1">
            <v>14</v>
          </cell>
          <cell r="J1">
            <v>15</v>
          </cell>
          <cell r="K1">
            <v>16</v>
          </cell>
          <cell r="L1">
            <v>17</v>
          </cell>
          <cell r="M1">
            <v>18</v>
          </cell>
          <cell r="N1">
            <v>19</v>
          </cell>
          <cell r="O1">
            <v>20</v>
          </cell>
          <cell r="P1">
            <v>21</v>
          </cell>
          <cell r="Q1">
            <v>22</v>
          </cell>
          <cell r="R1">
            <v>23</v>
          </cell>
          <cell r="S1">
            <v>0</v>
          </cell>
          <cell r="T1">
            <v>1</v>
          </cell>
          <cell r="U1">
            <v>2</v>
          </cell>
          <cell r="V1">
            <v>3</v>
          </cell>
          <cell r="W1">
            <v>4</v>
          </cell>
          <cell r="X1">
            <v>5</v>
          </cell>
          <cell r="Y1">
            <v>6</v>
          </cell>
        </row>
        <row r="30">
          <cell r="A30" t="str">
            <v>Ltr Need</v>
          </cell>
          <cell r="B30">
            <v>837.85</v>
          </cell>
          <cell r="C30">
            <v>386.2</v>
          </cell>
          <cell r="D30">
            <v>240.69</v>
          </cell>
          <cell r="E30">
            <v>275.61</v>
          </cell>
          <cell r="F30">
            <v>269.43</v>
          </cell>
          <cell r="G30">
            <v>425.98</v>
          </cell>
          <cell r="H30">
            <v>1002.95</v>
          </cell>
          <cell r="I30">
            <v>2051.92</v>
          </cell>
          <cell r="J30">
            <v>2739.06</v>
          </cell>
          <cell r="K30">
            <v>3597.72</v>
          </cell>
          <cell r="L30">
            <v>3836.73</v>
          </cell>
          <cell r="M30">
            <v>4478.3</v>
          </cell>
          <cell r="N30">
            <v>5258.36</v>
          </cell>
          <cell r="O30">
            <v>5418.29</v>
          </cell>
          <cell r="P30">
            <v>6127.97</v>
          </cell>
          <cell r="Q30">
            <v>9318.9699999999993</v>
          </cell>
          <cell r="R30">
            <v>11250.55</v>
          </cell>
          <cell r="S30">
            <v>10863.69</v>
          </cell>
          <cell r="T30">
            <v>12148.28</v>
          </cell>
          <cell r="U30">
            <v>11918.22</v>
          </cell>
          <cell r="V30">
            <v>15129.77</v>
          </cell>
          <cell r="W30">
            <v>16345.38</v>
          </cell>
          <cell r="X30">
            <v>10672.12</v>
          </cell>
          <cell r="Y30">
            <v>3018.56</v>
          </cell>
        </row>
        <row r="31">
          <cell r="A31" t="str">
            <v>Flt Need</v>
          </cell>
          <cell r="B31">
            <v>358.42</v>
          </cell>
          <cell r="C31">
            <v>228.2</v>
          </cell>
          <cell r="D31">
            <v>171.19</v>
          </cell>
          <cell r="E31">
            <v>152.99</v>
          </cell>
          <cell r="F31">
            <v>200.1</v>
          </cell>
          <cell r="G31">
            <v>287.77999999999997</v>
          </cell>
          <cell r="H31">
            <v>516.73</v>
          </cell>
          <cell r="I31">
            <v>846.46</v>
          </cell>
          <cell r="J31">
            <v>1109.1199999999999</v>
          </cell>
          <cell r="K31">
            <v>1287.71</v>
          </cell>
          <cell r="L31">
            <v>1202.4000000000001</v>
          </cell>
          <cell r="M31">
            <v>1238.78</v>
          </cell>
          <cell r="N31">
            <v>1285.78</v>
          </cell>
          <cell r="O31">
            <v>1366.55</v>
          </cell>
          <cell r="P31">
            <v>1450.48</v>
          </cell>
          <cell r="Q31">
            <v>1400.81</v>
          </cell>
          <cell r="R31">
            <v>1545.38</v>
          </cell>
          <cell r="S31">
            <v>1579.88</v>
          </cell>
          <cell r="T31">
            <v>1667.05</v>
          </cell>
          <cell r="U31">
            <v>1597.28</v>
          </cell>
          <cell r="V31">
            <v>1567.52</v>
          </cell>
          <cell r="W31">
            <v>1555.12</v>
          </cell>
          <cell r="X31">
            <v>1279.25</v>
          </cell>
          <cell r="Y31">
            <v>643.24</v>
          </cell>
        </row>
        <row r="32">
          <cell r="A32" t="str">
            <v>FSS Need</v>
          </cell>
          <cell r="B32">
            <v>84.16</v>
          </cell>
          <cell r="C32">
            <v>44.25</v>
          </cell>
          <cell r="D32">
            <v>87.03</v>
          </cell>
          <cell r="E32">
            <v>328.33</v>
          </cell>
          <cell r="F32">
            <v>514.11</v>
          </cell>
          <cell r="G32">
            <v>732.67</v>
          </cell>
          <cell r="H32">
            <v>854.63</v>
          </cell>
          <cell r="I32">
            <v>896.61</v>
          </cell>
          <cell r="J32">
            <v>908.61</v>
          </cell>
          <cell r="K32">
            <v>906.31</v>
          </cell>
          <cell r="L32">
            <v>906.18</v>
          </cell>
          <cell r="M32">
            <v>917.56</v>
          </cell>
          <cell r="N32">
            <v>929.44</v>
          </cell>
          <cell r="O32">
            <v>939.87</v>
          </cell>
          <cell r="P32">
            <v>950.14</v>
          </cell>
          <cell r="Q32">
            <v>963.65</v>
          </cell>
          <cell r="R32">
            <v>962.61</v>
          </cell>
          <cell r="S32">
            <v>955.43</v>
          </cell>
          <cell r="T32">
            <v>931.31</v>
          </cell>
          <cell r="U32">
            <v>892.25</v>
          </cell>
          <cell r="V32">
            <v>803.51</v>
          </cell>
          <cell r="W32">
            <v>658.86</v>
          </cell>
          <cell r="X32">
            <v>427.79</v>
          </cell>
          <cell r="Y32">
            <v>211.85</v>
          </cell>
        </row>
        <row r="33">
          <cell r="A33" t="str">
            <v>Pkg Need</v>
          </cell>
          <cell r="B33">
            <v>873.22</v>
          </cell>
          <cell r="C33">
            <v>1111.4000000000001</v>
          </cell>
          <cell r="D33">
            <v>1393.52</v>
          </cell>
          <cell r="E33">
            <v>1675.07</v>
          </cell>
          <cell r="F33">
            <v>1873.51</v>
          </cell>
          <cell r="G33">
            <v>1921.01</v>
          </cell>
          <cell r="H33">
            <v>2358.9899999999998</v>
          </cell>
          <cell r="I33">
            <v>2314.27</v>
          </cell>
          <cell r="J33">
            <v>2253.44</v>
          </cell>
          <cell r="K33">
            <v>2462.23</v>
          </cell>
          <cell r="L33">
            <v>2652.56</v>
          </cell>
          <cell r="M33">
            <v>3074.59</v>
          </cell>
          <cell r="N33">
            <v>3723.25</v>
          </cell>
          <cell r="O33">
            <v>3984.41</v>
          </cell>
          <cell r="P33">
            <v>4140.97</v>
          </cell>
          <cell r="Q33">
            <v>3987.96</v>
          </cell>
          <cell r="R33">
            <v>3689.65</v>
          </cell>
          <cell r="S33">
            <v>3659.19</v>
          </cell>
          <cell r="T33">
            <v>3378.7</v>
          </cell>
          <cell r="U33">
            <v>2980.31</v>
          </cell>
          <cell r="V33">
            <v>1760.56</v>
          </cell>
          <cell r="W33">
            <v>1599.4</v>
          </cell>
          <cell r="X33">
            <v>1039.8499999999999</v>
          </cell>
          <cell r="Y33">
            <v>736.11</v>
          </cell>
        </row>
        <row r="34">
          <cell r="A34" t="str">
            <v>Can Need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2.08</v>
          </cell>
          <cell r="H34">
            <v>3.48</v>
          </cell>
          <cell r="I34">
            <v>9.6199999999999992</v>
          </cell>
          <cell r="J34">
            <v>71.67</v>
          </cell>
          <cell r="K34">
            <v>306.98</v>
          </cell>
          <cell r="L34">
            <v>618.79999999999995</v>
          </cell>
          <cell r="M34">
            <v>765.96</v>
          </cell>
          <cell r="N34">
            <v>933.7</v>
          </cell>
          <cell r="O34">
            <v>872.72</v>
          </cell>
          <cell r="P34">
            <v>509.25</v>
          </cell>
          <cell r="Q34">
            <v>129.15</v>
          </cell>
          <cell r="R34">
            <v>19.64</v>
          </cell>
          <cell r="S34">
            <v>3.22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41">
          <cell r="A41" t="str">
            <v>Required Staffing Based on 8 Hour Tours</v>
          </cell>
          <cell r="B41">
            <v>6118.88</v>
          </cell>
          <cell r="C41">
            <v>6118.88</v>
          </cell>
          <cell r="D41">
            <v>6118.88</v>
          </cell>
          <cell r="E41">
            <v>6118.88</v>
          </cell>
          <cell r="F41">
            <v>6118.88</v>
          </cell>
          <cell r="G41">
            <v>6118.88</v>
          </cell>
          <cell r="H41">
            <v>6118.88</v>
          </cell>
          <cell r="I41">
            <v>6118.88</v>
          </cell>
          <cell r="J41">
            <v>15800.539999999999</v>
          </cell>
          <cell r="K41">
            <v>15800.539999999999</v>
          </cell>
          <cell r="L41">
            <v>15800.539999999999</v>
          </cell>
          <cell r="M41">
            <v>15800.539999999999</v>
          </cell>
          <cell r="N41">
            <v>15800.539999999999</v>
          </cell>
          <cell r="O41">
            <v>15800.539999999999</v>
          </cell>
          <cell r="P41">
            <v>15800.539999999999</v>
          </cell>
          <cell r="Q41">
            <v>15800.539999999999</v>
          </cell>
          <cell r="R41">
            <v>20158.760000000002</v>
          </cell>
          <cell r="S41">
            <v>20158.760000000002</v>
          </cell>
          <cell r="T41">
            <v>20158.760000000002</v>
          </cell>
          <cell r="U41">
            <v>20158.760000000002</v>
          </cell>
          <cell r="V41">
            <v>20158.760000000002</v>
          </cell>
          <cell r="W41">
            <v>20158.760000000002</v>
          </cell>
          <cell r="X41">
            <v>20158.760000000002</v>
          </cell>
          <cell r="Y41">
            <v>20158.760000000002</v>
          </cell>
        </row>
        <row r="42">
          <cell r="A42" t="str">
            <v>Required Staffing Based on Workload</v>
          </cell>
          <cell r="B42">
            <v>2153.65</v>
          </cell>
          <cell r="C42">
            <v>1770.0500000000002</v>
          </cell>
          <cell r="D42">
            <v>1892.4299999999998</v>
          </cell>
          <cell r="E42">
            <v>2432</v>
          </cell>
          <cell r="F42">
            <v>2857.15</v>
          </cell>
          <cell r="G42">
            <v>3369.5199999999995</v>
          </cell>
          <cell r="H42">
            <v>4736.7799999999988</v>
          </cell>
          <cell r="I42">
            <v>6118.88</v>
          </cell>
          <cell r="J42">
            <v>7081.9</v>
          </cell>
          <cell r="K42">
            <v>8560.9499999999989</v>
          </cell>
          <cell r="L42">
            <v>9216.67</v>
          </cell>
          <cell r="M42">
            <v>10475.189999999999</v>
          </cell>
          <cell r="N42">
            <v>12130.53</v>
          </cell>
          <cell r="O42">
            <v>12581.839999999998</v>
          </cell>
          <cell r="P42">
            <v>13178.810000000001</v>
          </cell>
          <cell r="Q42">
            <v>15800.539999999999</v>
          </cell>
          <cell r="R42">
            <v>17467.830000000002</v>
          </cell>
          <cell r="S42">
            <v>17061.41</v>
          </cell>
          <cell r="T42">
            <v>18125.34</v>
          </cell>
          <cell r="U42">
            <v>17388.060000000001</v>
          </cell>
          <cell r="V42">
            <v>19261.36</v>
          </cell>
          <cell r="W42">
            <v>20158.760000000002</v>
          </cell>
          <cell r="X42">
            <v>13419.010000000002</v>
          </cell>
          <cell r="Y42">
            <v>4609.76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"/>
  <sheetViews>
    <sheetView workbookViewId="0">
      <selection activeCell="C29" sqref="C29"/>
    </sheetView>
  </sheetViews>
  <sheetFormatPr defaultRowHeight="13.2"/>
  <cols>
    <col min="1" max="16384" width="8.88671875" style="136"/>
  </cols>
  <sheetData>
    <row r="1" spans="1:25">
      <c r="B1" s="136">
        <v>7</v>
      </c>
      <c r="C1" s="136">
        <v>8</v>
      </c>
      <c r="D1" s="136">
        <v>9</v>
      </c>
      <c r="E1" s="136">
        <v>10</v>
      </c>
      <c r="F1" s="136">
        <v>11</v>
      </c>
      <c r="G1" s="136">
        <v>12</v>
      </c>
      <c r="H1" s="136">
        <v>13</v>
      </c>
      <c r="I1" s="136">
        <v>14</v>
      </c>
      <c r="J1" s="136">
        <v>15</v>
      </c>
      <c r="K1" s="136">
        <v>16</v>
      </c>
      <c r="L1" s="136">
        <v>17</v>
      </c>
      <c r="M1" s="136">
        <v>18</v>
      </c>
      <c r="N1" s="136">
        <v>19</v>
      </c>
      <c r="O1" s="136">
        <v>20</v>
      </c>
      <c r="P1" s="136">
        <v>21</v>
      </c>
      <c r="Q1" s="136">
        <v>22</v>
      </c>
      <c r="R1" s="136">
        <v>23</v>
      </c>
      <c r="S1" s="136">
        <v>0</v>
      </c>
      <c r="T1" s="136">
        <v>1</v>
      </c>
      <c r="U1" s="136">
        <v>2</v>
      </c>
      <c r="V1" s="136">
        <v>3</v>
      </c>
      <c r="W1" s="136">
        <v>4</v>
      </c>
      <c r="X1" s="136">
        <v>5</v>
      </c>
      <c r="Y1" s="136">
        <v>6</v>
      </c>
    </row>
    <row r="2" spans="1:25">
      <c r="A2" s="137" t="s">
        <v>186</v>
      </c>
      <c r="B2" s="138">
        <v>6118.88</v>
      </c>
      <c r="C2" s="138">
        <v>6118.88</v>
      </c>
      <c r="D2" s="138">
        <v>6118.88</v>
      </c>
      <c r="E2" s="138">
        <v>6118.88</v>
      </c>
      <c r="F2" s="138">
        <v>6118.88</v>
      </c>
      <c r="G2" s="138">
        <v>6118.88</v>
      </c>
      <c r="H2" s="138">
        <v>6118.88</v>
      </c>
      <c r="I2" s="138">
        <v>6118.88</v>
      </c>
      <c r="J2" s="138">
        <v>15800.539999999999</v>
      </c>
      <c r="K2" s="138">
        <v>15800.539999999999</v>
      </c>
      <c r="L2" s="138">
        <v>15800.539999999999</v>
      </c>
      <c r="M2" s="138">
        <v>15800.539999999999</v>
      </c>
      <c r="N2" s="138">
        <v>15800.539999999999</v>
      </c>
      <c r="O2" s="138">
        <v>15800.539999999999</v>
      </c>
      <c r="P2" s="138">
        <v>15800.539999999999</v>
      </c>
      <c r="Q2" s="138">
        <v>15800.539999999999</v>
      </c>
      <c r="R2" s="138">
        <v>20158.760000000002</v>
      </c>
      <c r="S2" s="138">
        <v>20158.760000000002</v>
      </c>
      <c r="T2" s="138">
        <v>20158.760000000002</v>
      </c>
      <c r="U2" s="138">
        <v>20158.760000000002</v>
      </c>
      <c r="V2" s="138">
        <v>20158.760000000002</v>
      </c>
      <c r="W2" s="138">
        <v>20158.760000000002</v>
      </c>
      <c r="X2" s="138">
        <v>20158.760000000002</v>
      </c>
      <c r="Y2" s="138">
        <v>20158.760000000002</v>
      </c>
    </row>
    <row r="3" spans="1:25">
      <c r="A3" s="139" t="s">
        <v>187</v>
      </c>
      <c r="B3" s="138">
        <v>2153.65</v>
      </c>
      <c r="C3" s="138">
        <v>1770.0500000000002</v>
      </c>
      <c r="D3" s="138">
        <v>1892.4299999999998</v>
      </c>
      <c r="E3" s="138">
        <v>2432</v>
      </c>
      <c r="F3" s="138">
        <v>2857.15</v>
      </c>
      <c r="G3" s="138">
        <v>3369.5199999999995</v>
      </c>
      <c r="H3" s="138">
        <v>4736.7799999999988</v>
      </c>
      <c r="I3" s="138">
        <v>6118.88</v>
      </c>
      <c r="J3" s="138">
        <v>7081.9</v>
      </c>
      <c r="K3" s="138">
        <v>8560.9499999999989</v>
      </c>
      <c r="L3" s="138">
        <v>9216.67</v>
      </c>
      <c r="M3" s="138">
        <v>10475.189999999999</v>
      </c>
      <c r="N3" s="138">
        <v>12130.53</v>
      </c>
      <c r="O3" s="138">
        <v>12581.839999999998</v>
      </c>
      <c r="P3" s="138">
        <v>13178.810000000001</v>
      </c>
      <c r="Q3" s="138">
        <v>15800.539999999999</v>
      </c>
      <c r="R3" s="138">
        <v>17467.830000000002</v>
      </c>
      <c r="S3" s="138">
        <v>17061.41</v>
      </c>
      <c r="T3" s="138">
        <v>18125.34</v>
      </c>
      <c r="U3" s="138">
        <v>17388.060000000001</v>
      </c>
      <c r="V3" s="138">
        <v>19261.36</v>
      </c>
      <c r="W3" s="138">
        <v>20158.760000000002</v>
      </c>
      <c r="X3" s="138">
        <v>13419.010000000002</v>
      </c>
      <c r="Y3" s="138">
        <v>4609.76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"/>
  <dimension ref="A6:I44"/>
  <sheetViews>
    <sheetView zoomScaleNormal="100" workbookViewId="0">
      <selection activeCell="G41" sqref="G41"/>
    </sheetView>
  </sheetViews>
  <sheetFormatPr defaultRowHeight="14.4"/>
  <cols>
    <col min="2" max="2" width="45" customWidth="1"/>
    <col min="3" max="3" width="17.5546875" customWidth="1"/>
    <col min="4" max="4" width="20" customWidth="1"/>
    <col min="5" max="5" width="13.109375" customWidth="1"/>
    <col min="7" max="7" width="12.33203125" customWidth="1"/>
  </cols>
  <sheetData>
    <row r="6" spans="1:9" ht="28.8">
      <c r="C6" s="113" t="s">
        <v>124</v>
      </c>
      <c r="D6" s="113" t="s">
        <v>125</v>
      </c>
      <c r="E6" s="113" t="s">
        <v>123</v>
      </c>
      <c r="F6" s="25"/>
      <c r="G6" s="113" t="s">
        <v>121</v>
      </c>
      <c r="H6" s="25"/>
      <c r="I6" s="113" t="s">
        <v>122</v>
      </c>
    </row>
    <row r="7" spans="1:9">
      <c r="A7" s="4">
        <v>11</v>
      </c>
      <c r="B7" s="6" t="s">
        <v>2</v>
      </c>
      <c r="C7" s="24">
        <v>32039744.940000001</v>
      </c>
      <c r="D7" s="24">
        <v>10439557.27</v>
      </c>
      <c r="E7" s="24">
        <f>+D7+C7</f>
        <v>42479302.210000001</v>
      </c>
      <c r="G7" s="24">
        <v>42479302.210000001</v>
      </c>
      <c r="I7" s="24">
        <f>+E7-G7</f>
        <v>0</v>
      </c>
    </row>
    <row r="8" spans="1:9">
      <c r="A8" s="3">
        <v>11</v>
      </c>
      <c r="B8" s="6" t="s">
        <v>3</v>
      </c>
      <c r="C8" s="24">
        <v>178068.93</v>
      </c>
      <c r="D8" s="24">
        <v>42261.14</v>
      </c>
      <c r="E8" s="24">
        <f t="shared" ref="E8:E39" si="0">+D8+C8</f>
        <v>220330.07</v>
      </c>
      <c r="G8" s="24">
        <v>220330.07</v>
      </c>
      <c r="I8" s="24">
        <f t="shared" ref="I8:I41" si="1">+E8-G8</f>
        <v>0</v>
      </c>
    </row>
    <row r="9" spans="1:9" ht="15.75" customHeight="1">
      <c r="A9" s="3" t="s">
        <v>5</v>
      </c>
      <c r="B9" s="7" t="s">
        <v>6</v>
      </c>
      <c r="C9" s="24">
        <v>12354167.43</v>
      </c>
      <c r="D9" s="24">
        <v>3248055.98</v>
      </c>
      <c r="E9" s="24">
        <f t="shared" si="0"/>
        <v>15602223.41</v>
      </c>
      <c r="G9" s="24">
        <v>15602223.410000002</v>
      </c>
      <c r="I9" s="24">
        <f t="shared" si="1"/>
        <v>0</v>
      </c>
    </row>
    <row r="10" spans="1:9">
      <c r="A10" s="3">
        <v>12</v>
      </c>
      <c r="B10" s="6" t="s">
        <v>7</v>
      </c>
      <c r="C10" s="24">
        <v>509130.93</v>
      </c>
      <c r="D10" s="24">
        <v>526033.56999999995</v>
      </c>
      <c r="E10" s="24">
        <f t="shared" si="0"/>
        <v>1035164.5</v>
      </c>
      <c r="G10" s="24">
        <v>1035164.5</v>
      </c>
      <c r="I10" s="24">
        <f t="shared" si="1"/>
        <v>0</v>
      </c>
    </row>
    <row r="11" spans="1:9">
      <c r="A11" s="3">
        <v>13</v>
      </c>
      <c r="B11" s="2" t="s">
        <v>9</v>
      </c>
      <c r="C11" s="24">
        <v>132532.57</v>
      </c>
      <c r="D11" s="24">
        <v>83259.05</v>
      </c>
      <c r="E11" s="24">
        <f t="shared" si="0"/>
        <v>215791.62</v>
      </c>
      <c r="G11" s="24">
        <v>215791.62</v>
      </c>
      <c r="I11" s="24">
        <f t="shared" si="1"/>
        <v>0</v>
      </c>
    </row>
    <row r="12" spans="1:9">
      <c r="A12" s="3">
        <v>13</v>
      </c>
      <c r="B12" s="6" t="s">
        <v>10</v>
      </c>
      <c r="C12" s="24">
        <v>5429208.7300000004</v>
      </c>
      <c r="D12" s="24">
        <v>1331783.5</v>
      </c>
      <c r="E12" s="24">
        <f t="shared" si="0"/>
        <v>6760992.2300000004</v>
      </c>
      <c r="G12" s="24">
        <v>6760992.2299999995</v>
      </c>
      <c r="I12" s="24">
        <f t="shared" si="1"/>
        <v>0</v>
      </c>
    </row>
    <row r="13" spans="1:9">
      <c r="A13" s="3">
        <v>13</v>
      </c>
      <c r="B13" s="6" t="s">
        <v>11</v>
      </c>
      <c r="C13" s="24">
        <v>5113262.83</v>
      </c>
      <c r="D13" s="24">
        <v>1282128.6000000001</v>
      </c>
      <c r="E13" s="24">
        <f t="shared" si="0"/>
        <v>6395391.4299999997</v>
      </c>
      <c r="G13" s="24">
        <v>6395391.4299999997</v>
      </c>
      <c r="I13" s="24">
        <f t="shared" si="1"/>
        <v>0</v>
      </c>
    </row>
    <row r="14" spans="1:9">
      <c r="A14" s="3">
        <v>13</v>
      </c>
      <c r="B14" s="6" t="s">
        <v>12</v>
      </c>
      <c r="C14" s="24">
        <v>576868.28</v>
      </c>
      <c r="D14" s="24">
        <v>153464.21</v>
      </c>
      <c r="E14" s="24">
        <f t="shared" si="0"/>
        <v>730332.49</v>
      </c>
      <c r="G14" s="24">
        <v>730332.49</v>
      </c>
      <c r="I14" s="24">
        <f t="shared" si="1"/>
        <v>0</v>
      </c>
    </row>
    <row r="15" spans="1:9">
      <c r="A15" s="3">
        <v>13</v>
      </c>
      <c r="B15" s="6" t="s">
        <v>13</v>
      </c>
      <c r="C15" s="24">
        <v>5651086.5700000003</v>
      </c>
      <c r="D15" s="24">
        <v>981781.37</v>
      </c>
      <c r="E15" s="24">
        <f t="shared" si="0"/>
        <v>6632867.9400000004</v>
      </c>
      <c r="G15" s="24">
        <v>6632867.9399999995</v>
      </c>
      <c r="I15" s="24">
        <f t="shared" si="1"/>
        <v>0</v>
      </c>
    </row>
    <row r="16" spans="1:9">
      <c r="A16" s="3">
        <v>14</v>
      </c>
      <c r="B16" s="6" t="s">
        <v>15</v>
      </c>
      <c r="C16" s="24">
        <v>3557346.45</v>
      </c>
      <c r="D16" s="24">
        <v>1142156.1399999999</v>
      </c>
      <c r="E16" s="24">
        <f t="shared" si="0"/>
        <v>4699502.59</v>
      </c>
      <c r="G16" s="24">
        <v>4699502.59</v>
      </c>
      <c r="I16" s="24">
        <f t="shared" si="1"/>
        <v>0</v>
      </c>
    </row>
    <row r="17" spans="1:9">
      <c r="A17" s="3">
        <v>14</v>
      </c>
      <c r="B17" s="6" t="s">
        <v>16</v>
      </c>
      <c r="C17" s="24">
        <v>9444971.3800000008</v>
      </c>
      <c r="D17" s="24">
        <v>2337687.29</v>
      </c>
      <c r="E17" s="24">
        <f t="shared" si="0"/>
        <v>11782658.670000002</v>
      </c>
      <c r="G17" s="24">
        <v>11782658.67</v>
      </c>
      <c r="I17" s="24">
        <f t="shared" si="1"/>
        <v>0</v>
      </c>
    </row>
    <row r="18" spans="1:9">
      <c r="A18" s="3">
        <v>14</v>
      </c>
      <c r="B18" s="6" t="s">
        <v>17</v>
      </c>
      <c r="C18" s="24">
        <v>596254.88</v>
      </c>
      <c r="D18" s="24">
        <v>278646.11</v>
      </c>
      <c r="E18" s="24">
        <f t="shared" si="0"/>
        <v>874900.99</v>
      </c>
      <c r="G18" s="24">
        <v>874900.99</v>
      </c>
      <c r="I18" s="24">
        <f t="shared" si="1"/>
        <v>0</v>
      </c>
    </row>
    <row r="19" spans="1:9">
      <c r="A19" s="3">
        <v>14</v>
      </c>
      <c r="B19" s="6" t="s">
        <v>18</v>
      </c>
      <c r="C19" s="24">
        <v>4273343.28</v>
      </c>
      <c r="D19" s="24">
        <v>1683337.63</v>
      </c>
      <c r="E19" s="24">
        <f t="shared" si="0"/>
        <v>5956680.9100000001</v>
      </c>
      <c r="G19" s="24">
        <v>5956680.9100000001</v>
      </c>
      <c r="I19" s="24">
        <f t="shared" si="1"/>
        <v>0</v>
      </c>
    </row>
    <row r="20" spans="1:9">
      <c r="A20" s="3">
        <v>17</v>
      </c>
      <c r="B20" s="6" t="s">
        <v>21</v>
      </c>
      <c r="C20" s="24">
        <v>5307619.74</v>
      </c>
      <c r="D20" s="24">
        <v>1464167.02</v>
      </c>
      <c r="E20" s="24">
        <f t="shared" si="0"/>
        <v>6771786.7599999998</v>
      </c>
      <c r="G20" s="24">
        <v>6771786.7599999998</v>
      </c>
      <c r="I20" s="24">
        <f t="shared" si="1"/>
        <v>0</v>
      </c>
    </row>
    <row r="21" spans="1:9">
      <c r="A21" s="3">
        <v>17</v>
      </c>
      <c r="B21" s="10" t="s">
        <v>22</v>
      </c>
      <c r="C21" s="24">
        <v>2937420.06</v>
      </c>
      <c r="D21" s="24">
        <v>832482.12</v>
      </c>
      <c r="E21" s="24">
        <f t="shared" si="0"/>
        <v>3769902.18</v>
      </c>
      <c r="G21" s="24">
        <v>3769902.1799999997</v>
      </c>
      <c r="I21" s="24">
        <f t="shared" si="1"/>
        <v>0</v>
      </c>
    </row>
    <row r="22" spans="1:9">
      <c r="A22" s="3">
        <v>17</v>
      </c>
      <c r="B22" s="11" t="s">
        <v>23</v>
      </c>
      <c r="C22" s="24">
        <v>1403385.78</v>
      </c>
      <c r="D22" s="24">
        <v>636788.26</v>
      </c>
      <c r="E22" s="24">
        <f t="shared" si="0"/>
        <v>2040174.04</v>
      </c>
      <c r="G22" s="24">
        <v>2040174.04</v>
      </c>
      <c r="I22" s="24">
        <f t="shared" si="1"/>
        <v>0</v>
      </c>
    </row>
    <row r="23" spans="1:9">
      <c r="A23" s="3">
        <v>17</v>
      </c>
      <c r="B23" s="6" t="s">
        <v>24</v>
      </c>
      <c r="C23" s="24">
        <v>439398</v>
      </c>
      <c r="D23" s="24">
        <v>97635.02</v>
      </c>
      <c r="E23" s="24">
        <f t="shared" si="0"/>
        <v>537033.02</v>
      </c>
      <c r="G23" s="24">
        <v>537033.02</v>
      </c>
      <c r="I23" s="24">
        <f t="shared" si="1"/>
        <v>0</v>
      </c>
    </row>
    <row r="24" spans="1:9">
      <c r="A24" s="3">
        <v>17</v>
      </c>
      <c r="B24" s="2" t="s">
        <v>25</v>
      </c>
      <c r="C24" s="24">
        <v>1815807.38</v>
      </c>
      <c r="D24" s="24">
        <v>684389.18</v>
      </c>
      <c r="E24" s="24">
        <f t="shared" si="0"/>
        <v>2500196.56</v>
      </c>
      <c r="G24" s="24">
        <v>2500196.56</v>
      </c>
      <c r="I24" s="24">
        <f t="shared" si="1"/>
        <v>0</v>
      </c>
    </row>
    <row r="25" spans="1:9">
      <c r="A25" s="3">
        <v>17</v>
      </c>
      <c r="B25" s="2" t="s">
        <v>26</v>
      </c>
      <c r="C25" s="24">
        <v>5400247.0899999999</v>
      </c>
      <c r="D25" s="24">
        <v>2068420.77</v>
      </c>
      <c r="E25" s="24">
        <f t="shared" si="0"/>
        <v>7468667.8599999994</v>
      </c>
      <c r="G25" s="24">
        <v>7468667.8599999994</v>
      </c>
      <c r="I25" s="24">
        <f t="shared" si="1"/>
        <v>0</v>
      </c>
    </row>
    <row r="26" spans="1:9">
      <c r="A26" s="3">
        <v>17</v>
      </c>
      <c r="B26" s="12" t="s">
        <v>27</v>
      </c>
      <c r="C26" s="24">
        <v>1634277.52</v>
      </c>
      <c r="D26" s="24">
        <v>235987.59</v>
      </c>
      <c r="E26" s="24">
        <f t="shared" si="0"/>
        <v>1870265.11</v>
      </c>
      <c r="G26" s="24">
        <v>1870265.1099999999</v>
      </c>
      <c r="I26" s="24">
        <f t="shared" si="1"/>
        <v>0</v>
      </c>
    </row>
    <row r="27" spans="1:9">
      <c r="A27" s="3">
        <v>17</v>
      </c>
      <c r="B27" s="2" t="s">
        <v>28</v>
      </c>
      <c r="C27" s="24">
        <v>25249154.940000001</v>
      </c>
      <c r="D27" s="24">
        <v>7636288.0599999996</v>
      </c>
      <c r="E27" s="24">
        <f t="shared" si="0"/>
        <v>32885443</v>
      </c>
      <c r="G27" s="24">
        <v>32885443</v>
      </c>
      <c r="I27" s="24">
        <f t="shared" si="1"/>
        <v>0</v>
      </c>
    </row>
    <row r="28" spans="1:9">
      <c r="A28" s="3">
        <v>17</v>
      </c>
      <c r="B28" s="2" t="s">
        <v>29</v>
      </c>
      <c r="C28" s="24">
        <v>944190.32</v>
      </c>
      <c r="D28" s="24">
        <v>548450.6</v>
      </c>
      <c r="E28" s="24">
        <f t="shared" si="0"/>
        <v>1492640.92</v>
      </c>
      <c r="G28" s="24">
        <v>1492640.92</v>
      </c>
      <c r="I28" s="24">
        <f t="shared" si="1"/>
        <v>0</v>
      </c>
    </row>
    <row r="29" spans="1:9">
      <c r="A29" s="3">
        <v>17</v>
      </c>
      <c r="B29" s="2" t="s">
        <v>30</v>
      </c>
      <c r="C29" s="24">
        <v>1609261.99</v>
      </c>
      <c r="D29" s="24">
        <v>320811.05</v>
      </c>
      <c r="E29" s="24">
        <f t="shared" si="0"/>
        <v>1930073.04</v>
      </c>
      <c r="G29" s="24">
        <v>1930073.04</v>
      </c>
      <c r="I29" s="24">
        <f t="shared" si="1"/>
        <v>0</v>
      </c>
    </row>
    <row r="30" spans="1:9">
      <c r="A30" s="3">
        <v>17</v>
      </c>
      <c r="B30" s="2" t="s">
        <v>31</v>
      </c>
      <c r="C30" s="24">
        <v>1028611.93</v>
      </c>
      <c r="D30" s="24">
        <v>355335.6</v>
      </c>
      <c r="E30" s="24">
        <f t="shared" si="0"/>
        <v>1383947.53</v>
      </c>
      <c r="G30" s="24">
        <v>1383947.53</v>
      </c>
      <c r="I30" s="24">
        <f t="shared" si="1"/>
        <v>0</v>
      </c>
    </row>
    <row r="31" spans="1:9">
      <c r="A31" s="3">
        <v>17</v>
      </c>
      <c r="B31" s="6" t="s">
        <v>32</v>
      </c>
      <c r="C31" s="24">
        <v>1178165.74</v>
      </c>
      <c r="D31" s="24">
        <v>373360.58</v>
      </c>
      <c r="E31" s="24">
        <f t="shared" si="0"/>
        <v>1551526.32</v>
      </c>
      <c r="G31" s="24">
        <v>1551526.3199999998</v>
      </c>
      <c r="I31" s="24">
        <f t="shared" si="1"/>
        <v>0</v>
      </c>
    </row>
    <row r="32" spans="1:9">
      <c r="A32" s="3">
        <v>18</v>
      </c>
      <c r="B32" s="2" t="s">
        <v>34</v>
      </c>
      <c r="C32" s="24">
        <v>446098.66</v>
      </c>
      <c r="D32" s="24">
        <v>120431.23</v>
      </c>
      <c r="E32" s="24">
        <f t="shared" si="0"/>
        <v>566529.89</v>
      </c>
      <c r="G32" s="24">
        <v>566529.89</v>
      </c>
      <c r="I32" s="24">
        <f t="shared" si="1"/>
        <v>0</v>
      </c>
    </row>
    <row r="33" spans="1:9">
      <c r="A33" s="3">
        <v>18</v>
      </c>
      <c r="B33" s="2" t="s">
        <v>35</v>
      </c>
      <c r="C33" s="24">
        <v>1807433.34</v>
      </c>
      <c r="D33" s="24">
        <v>648519.63</v>
      </c>
      <c r="E33" s="24">
        <f t="shared" si="0"/>
        <v>2455952.9700000002</v>
      </c>
      <c r="G33" s="24">
        <v>2455952.9699999997</v>
      </c>
      <c r="I33" s="24">
        <f t="shared" si="1"/>
        <v>0</v>
      </c>
    </row>
    <row r="34" spans="1:9">
      <c r="A34" s="3">
        <v>18</v>
      </c>
      <c r="B34" s="2" t="s">
        <v>36</v>
      </c>
      <c r="C34" s="24"/>
      <c r="D34" s="24"/>
    </row>
    <row r="35" spans="1:9">
      <c r="A35" s="3">
        <v>18</v>
      </c>
      <c r="B35" s="2" t="s">
        <v>37</v>
      </c>
      <c r="C35" s="24">
        <v>1823810.99</v>
      </c>
      <c r="D35" s="24">
        <v>624822.53</v>
      </c>
      <c r="E35" s="24">
        <f t="shared" si="0"/>
        <v>2448633.52</v>
      </c>
      <c r="G35" s="24">
        <v>2448633.52</v>
      </c>
      <c r="I35" s="24">
        <f t="shared" si="1"/>
        <v>0</v>
      </c>
    </row>
    <row r="36" spans="1:9">
      <c r="A36" s="3">
        <v>18</v>
      </c>
      <c r="B36" s="2" t="s">
        <v>38</v>
      </c>
      <c r="C36" s="24">
        <v>372398.06</v>
      </c>
      <c r="D36" s="24">
        <v>56588.25</v>
      </c>
      <c r="E36" s="24">
        <f t="shared" si="0"/>
        <v>428986.31</v>
      </c>
      <c r="G36" s="24">
        <v>428986.31000000006</v>
      </c>
      <c r="I36" s="24">
        <f t="shared" si="1"/>
        <v>0</v>
      </c>
    </row>
    <row r="37" spans="1:9">
      <c r="A37" s="3">
        <v>18</v>
      </c>
      <c r="B37" s="6" t="s">
        <v>39</v>
      </c>
      <c r="C37" s="24">
        <v>625503.43000000005</v>
      </c>
      <c r="D37" s="24">
        <v>210014.99</v>
      </c>
      <c r="E37" s="24">
        <f t="shared" si="0"/>
        <v>835518.42</v>
      </c>
      <c r="G37" s="24">
        <v>835518.41999999993</v>
      </c>
      <c r="I37" s="24">
        <f t="shared" si="1"/>
        <v>0</v>
      </c>
    </row>
    <row r="38" spans="1:9">
      <c r="A38" s="3">
        <v>18</v>
      </c>
      <c r="B38" s="6" t="s">
        <v>40</v>
      </c>
      <c r="C38" s="24">
        <v>2191617.27</v>
      </c>
      <c r="D38" s="24">
        <v>657245.71</v>
      </c>
      <c r="E38" s="24">
        <f t="shared" si="0"/>
        <v>2848862.98</v>
      </c>
      <c r="G38" s="24">
        <v>2848862.98</v>
      </c>
      <c r="I38" s="24">
        <f t="shared" si="1"/>
        <v>0</v>
      </c>
    </row>
    <row r="39" spans="1:9">
      <c r="A39" s="3">
        <v>18</v>
      </c>
      <c r="B39" s="6" t="s">
        <v>41</v>
      </c>
      <c r="C39" s="24">
        <v>4090033.61</v>
      </c>
      <c r="D39" s="24">
        <v>1109773.46</v>
      </c>
      <c r="E39" s="24">
        <f t="shared" si="0"/>
        <v>5199807.07</v>
      </c>
      <c r="G39" s="24">
        <v>5199807.07</v>
      </c>
      <c r="I39" s="24">
        <f t="shared" si="1"/>
        <v>0</v>
      </c>
    </row>
    <row r="41" spans="1:9">
      <c r="C41" s="24">
        <f>SUM(C7:C40)</f>
        <v>140160423.05000001</v>
      </c>
      <c r="D41" s="24">
        <f>SUM(D7:D40)</f>
        <v>42211663.510000005</v>
      </c>
      <c r="E41" s="24">
        <f>SUM(E7:E40)</f>
        <v>182372086.55999994</v>
      </c>
      <c r="G41" s="24">
        <v>182372086.55999994</v>
      </c>
      <c r="I41" s="24">
        <f t="shared" si="1"/>
        <v>0</v>
      </c>
    </row>
    <row r="42" spans="1:9">
      <c r="C42" s="94">
        <f>+C41/E41</f>
        <v>0.7685409850475533</v>
      </c>
      <c r="D42" s="94">
        <f>+D41/E41</f>
        <v>0.23145901495244711</v>
      </c>
      <c r="E42" s="24"/>
    </row>
    <row r="44" spans="1:9">
      <c r="B44" t="s">
        <v>108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3"/>
  <dimension ref="A6:C58"/>
  <sheetViews>
    <sheetView workbookViewId="0">
      <selection activeCell="H50" sqref="H50"/>
    </sheetView>
  </sheetViews>
  <sheetFormatPr defaultRowHeight="14.4"/>
  <cols>
    <col min="2" max="2" width="34" bestFit="1" customWidth="1"/>
  </cols>
  <sheetData>
    <row r="6" spans="1:3">
      <c r="C6" s="23"/>
    </row>
    <row r="7" spans="1:3">
      <c r="A7" s="4">
        <v>11</v>
      </c>
      <c r="B7" s="29" t="s">
        <v>2</v>
      </c>
      <c r="C7" s="88">
        <v>0.22</v>
      </c>
    </row>
    <row r="8" spans="1:3">
      <c r="A8" s="4">
        <v>11</v>
      </c>
      <c r="B8" s="29" t="s">
        <v>3</v>
      </c>
      <c r="C8" s="88">
        <v>0.22</v>
      </c>
    </row>
    <row r="9" spans="1:3" ht="17.25" customHeight="1">
      <c r="A9" s="3">
        <v>12</v>
      </c>
      <c r="B9" s="33" t="s">
        <v>48</v>
      </c>
      <c r="C9" s="88">
        <v>0.15</v>
      </c>
    </row>
    <row r="10" spans="1:3">
      <c r="A10" s="3">
        <v>12</v>
      </c>
      <c r="B10" s="29" t="s">
        <v>7</v>
      </c>
      <c r="C10" s="88">
        <v>0.15</v>
      </c>
    </row>
    <row r="11" spans="1:3">
      <c r="A11" s="3">
        <v>13</v>
      </c>
      <c r="B11" s="34" t="s">
        <v>9</v>
      </c>
      <c r="C11" s="88">
        <v>0.08</v>
      </c>
    </row>
    <row r="12" spans="1:3">
      <c r="A12" s="3">
        <v>13</v>
      </c>
      <c r="B12" s="29" t="s">
        <v>10</v>
      </c>
      <c r="C12" s="88">
        <v>0.08</v>
      </c>
    </row>
    <row r="13" spans="1:3">
      <c r="A13" s="3">
        <v>13</v>
      </c>
      <c r="B13" s="29" t="s">
        <v>11</v>
      </c>
      <c r="C13" s="88">
        <v>0.08</v>
      </c>
    </row>
    <row r="14" spans="1:3">
      <c r="A14" s="3">
        <v>13</v>
      </c>
      <c r="B14" s="29" t="s">
        <v>12</v>
      </c>
      <c r="C14" s="88">
        <v>0.15</v>
      </c>
    </row>
    <row r="15" spans="1:3">
      <c r="A15" s="3">
        <v>13</v>
      </c>
      <c r="B15" s="29" t="s">
        <v>13</v>
      </c>
      <c r="C15" s="88">
        <v>0.15</v>
      </c>
    </row>
    <row r="16" spans="1:3">
      <c r="A16" s="3">
        <v>14</v>
      </c>
      <c r="B16" s="29" t="s">
        <v>15</v>
      </c>
      <c r="C16" s="88">
        <v>0.03</v>
      </c>
    </row>
    <row r="17" spans="1:3">
      <c r="A17" s="3">
        <v>14</v>
      </c>
      <c r="B17" s="29" t="s">
        <v>16</v>
      </c>
      <c r="C17" s="88">
        <v>0.03</v>
      </c>
    </row>
    <row r="18" spans="1:3">
      <c r="A18" s="3">
        <v>14</v>
      </c>
      <c r="B18" s="29" t="s">
        <v>17</v>
      </c>
      <c r="C18" s="88">
        <v>0.03</v>
      </c>
    </row>
    <row r="19" spans="1:3">
      <c r="A19" s="3">
        <v>14</v>
      </c>
      <c r="B19" s="29" t="s">
        <v>18</v>
      </c>
      <c r="C19" s="88">
        <v>0.03</v>
      </c>
    </row>
    <row r="20" spans="1:3">
      <c r="A20" s="3">
        <v>17</v>
      </c>
      <c r="B20" s="29" t="s">
        <v>21</v>
      </c>
      <c r="C20" s="88">
        <v>0.15</v>
      </c>
    </row>
    <row r="21" spans="1:3">
      <c r="A21" s="3">
        <v>17</v>
      </c>
      <c r="B21" s="35" t="s">
        <v>22</v>
      </c>
      <c r="C21" s="88">
        <v>0.2</v>
      </c>
    </row>
    <row r="22" spans="1:3">
      <c r="A22" s="3">
        <v>17</v>
      </c>
      <c r="B22" s="36" t="s">
        <v>49</v>
      </c>
      <c r="C22" s="88">
        <v>0</v>
      </c>
    </row>
    <row r="23" spans="1:3">
      <c r="A23" s="3">
        <v>17</v>
      </c>
      <c r="B23" s="29" t="s">
        <v>24</v>
      </c>
      <c r="C23" s="115">
        <v>0</v>
      </c>
    </row>
    <row r="24" spans="1:3">
      <c r="A24" s="3">
        <v>17</v>
      </c>
      <c r="B24" s="34" t="s">
        <v>25</v>
      </c>
      <c r="C24" s="115">
        <v>0.15</v>
      </c>
    </row>
    <row r="25" spans="1:3">
      <c r="A25" s="3">
        <v>17</v>
      </c>
      <c r="B25" s="34" t="s">
        <v>26</v>
      </c>
      <c r="C25" s="115">
        <v>0.15</v>
      </c>
    </row>
    <row r="26" spans="1:3">
      <c r="A26" s="3">
        <v>17</v>
      </c>
      <c r="B26" s="37" t="s">
        <v>27</v>
      </c>
      <c r="C26" s="115">
        <v>0.15</v>
      </c>
    </row>
    <row r="27" spans="1:3">
      <c r="A27" s="3">
        <v>17</v>
      </c>
      <c r="B27" s="34" t="s">
        <v>28</v>
      </c>
      <c r="C27" s="115">
        <v>0.2</v>
      </c>
    </row>
    <row r="28" spans="1:3">
      <c r="A28" s="3">
        <v>17</v>
      </c>
      <c r="B28" s="34" t="s">
        <v>29</v>
      </c>
      <c r="C28" s="115">
        <v>0.25</v>
      </c>
    </row>
    <row r="29" spans="1:3">
      <c r="A29" s="3">
        <v>17</v>
      </c>
      <c r="B29" s="34" t="s">
        <v>30</v>
      </c>
      <c r="C29" s="115">
        <v>0.25</v>
      </c>
    </row>
    <row r="30" spans="1:3">
      <c r="A30" s="3">
        <v>17</v>
      </c>
      <c r="B30" s="34" t="s">
        <v>31</v>
      </c>
      <c r="C30" s="115">
        <v>0.25</v>
      </c>
    </row>
    <row r="31" spans="1:3">
      <c r="A31" s="3">
        <v>17</v>
      </c>
      <c r="B31" s="29" t="s">
        <v>32</v>
      </c>
      <c r="C31" s="115">
        <v>0</v>
      </c>
    </row>
    <row r="32" spans="1:3">
      <c r="A32" s="3">
        <v>18</v>
      </c>
      <c r="B32" s="34" t="s">
        <v>34</v>
      </c>
      <c r="C32" s="115">
        <v>0</v>
      </c>
    </row>
    <row r="33" spans="1:3">
      <c r="A33" s="3">
        <v>18</v>
      </c>
      <c r="B33" s="34" t="s">
        <v>37</v>
      </c>
      <c r="C33" s="115">
        <v>0.5</v>
      </c>
    </row>
    <row r="34" spans="1:3">
      <c r="A34" s="3">
        <v>18</v>
      </c>
      <c r="B34" s="34" t="s">
        <v>38</v>
      </c>
      <c r="C34" s="115">
        <v>0</v>
      </c>
    </row>
    <row r="35" spans="1:3">
      <c r="A35" s="3">
        <v>18</v>
      </c>
      <c r="B35" s="29" t="s">
        <v>39</v>
      </c>
      <c r="C35" s="115">
        <v>0.1</v>
      </c>
    </row>
    <row r="36" spans="1:3">
      <c r="A36" s="3">
        <v>18</v>
      </c>
      <c r="B36" s="29" t="s">
        <v>40</v>
      </c>
      <c r="C36" s="115">
        <v>0.1</v>
      </c>
    </row>
    <row r="37" spans="1:3">
      <c r="A37" s="3">
        <v>18</v>
      </c>
      <c r="B37" s="29" t="s">
        <v>41</v>
      </c>
      <c r="C37" s="115">
        <v>0.25</v>
      </c>
    </row>
    <row r="38" spans="1:3">
      <c r="C38" s="116"/>
    </row>
    <row r="39" spans="1:3">
      <c r="B39" s="12" t="s">
        <v>107</v>
      </c>
      <c r="C39" s="116"/>
    </row>
    <row r="40" spans="1:3">
      <c r="C40" s="116"/>
    </row>
    <row r="47" spans="1:3">
      <c r="B47" s="6"/>
    </row>
    <row r="48" spans="1:3">
      <c r="B48" s="10"/>
    </row>
    <row r="49" spans="2:2">
      <c r="B49" s="11"/>
    </row>
    <row r="50" spans="2:2">
      <c r="B50" s="6"/>
    </row>
    <row r="51" spans="2:2">
      <c r="B51" s="2"/>
    </row>
    <row r="52" spans="2:2">
      <c r="B52" s="2"/>
    </row>
    <row r="53" spans="2:2">
      <c r="B53" s="1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6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3:S75"/>
  <sheetViews>
    <sheetView topLeftCell="C1" workbookViewId="0">
      <selection activeCell="K31" sqref="K31"/>
    </sheetView>
  </sheetViews>
  <sheetFormatPr defaultRowHeight="14.4"/>
  <cols>
    <col min="2" max="2" width="41" bestFit="1" customWidth="1"/>
    <col min="3" max="4" width="14.109375" customWidth="1"/>
    <col min="5" max="5" width="13.109375" customWidth="1"/>
    <col min="6" max="6" width="11.5546875" customWidth="1"/>
    <col min="7" max="7" width="12" customWidth="1"/>
    <col min="8" max="8" width="11.109375" customWidth="1"/>
    <col min="9" max="9" width="15.109375" customWidth="1"/>
    <col min="10" max="10" width="16.33203125" customWidth="1"/>
    <col min="11" max="11" width="12" customWidth="1"/>
    <col min="12" max="12" width="13" customWidth="1"/>
    <col min="13" max="14" width="12.109375" customWidth="1"/>
    <col min="15" max="16" width="16.33203125" bestFit="1" customWidth="1"/>
    <col min="17" max="17" width="11.5546875" bestFit="1" customWidth="1"/>
    <col min="19" max="19" width="11.5546875" bestFit="1" customWidth="1"/>
  </cols>
  <sheetData>
    <row r="3" spans="1:18" ht="17.399999999999999">
      <c r="B3" s="127" t="s">
        <v>57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8">
      <c r="E4" s="126" t="s">
        <v>47</v>
      </c>
      <c r="F4" s="126"/>
      <c r="G4" s="126" t="s">
        <v>101</v>
      </c>
      <c r="H4" s="126"/>
    </row>
    <row r="5" spans="1:18" ht="56.25" customHeight="1">
      <c r="A5" s="23" t="s">
        <v>59</v>
      </c>
      <c r="B5" t="s">
        <v>81</v>
      </c>
      <c r="C5" t="s">
        <v>50</v>
      </c>
      <c r="D5" t="s">
        <v>51</v>
      </c>
      <c r="E5" s="109" t="s">
        <v>100</v>
      </c>
      <c r="F5" s="110" t="s">
        <v>52</v>
      </c>
      <c r="G5" s="111" t="s">
        <v>100</v>
      </c>
      <c r="H5" s="112" t="s">
        <v>52</v>
      </c>
      <c r="I5" s="25" t="s">
        <v>53</v>
      </c>
      <c r="J5" s="25" t="s">
        <v>110</v>
      </c>
      <c r="K5" s="25" t="s">
        <v>111</v>
      </c>
      <c r="L5" s="25" t="s">
        <v>54</v>
      </c>
      <c r="M5" s="25" t="s">
        <v>55</v>
      </c>
      <c r="N5" s="25" t="s">
        <v>56</v>
      </c>
    </row>
    <row r="6" spans="1:18">
      <c r="A6" s="4">
        <v>11</v>
      </c>
      <c r="B6" s="29" t="s">
        <v>2</v>
      </c>
      <c r="C6" s="30">
        <f>+'Cost Pools &amp; VV Factor from ACR'!C10</f>
        <v>1843600.4709299994</v>
      </c>
      <c r="D6" s="31">
        <f>+'Cost Pools &amp; VV Factor from ACR'!D10</f>
        <v>0.99419999999999997</v>
      </c>
      <c r="E6" s="95">
        <f>+('Hours by Status From MODS'!$C7/('Hours by Status From MODS'!$C7+'Hours by Status From MODS'!$D7))*$C6*(1-$D6)</f>
        <v>8065.039149973265</v>
      </c>
      <c r="F6" s="95">
        <f>+('Hours by Status From MODS'!$C7/('Hours by Status From MODS'!$C7+'Hours by Status From MODS'!$D7))*$C6*($D6)</f>
        <v>1382458.952224721</v>
      </c>
      <c r="G6" s="96">
        <f>+('Hours by Status From MODS'!$D7/('Hours by Status From MODS'!$C7+'Hours by Status From MODS'!$D7))*$C6*(1-$D6)</f>
        <v>2627.8435814207828</v>
      </c>
      <c r="H6" s="96">
        <f>+('Hours by Status From MODS'!$D7/('Hours by Status From MODS'!$C7+'Hours by Status From MODS'!$D7))*$C6*($D6)</f>
        <v>450448.63597388449</v>
      </c>
      <c r="I6" s="30">
        <f>+E6+F6+H6</f>
        <v>1840972.6273485788</v>
      </c>
      <c r="J6" s="30">
        <f t="shared" ref="J6:J36" si="0">+C6-I6</f>
        <v>2627.8435814206023</v>
      </c>
      <c r="K6" s="32">
        <f>1-(1/(1+'Productivity Gains'!C7))</f>
        <v>0.18032786885245899</v>
      </c>
      <c r="L6" s="30">
        <f>+I6*(1-K6)</f>
        <v>1508993.9568430975</v>
      </c>
      <c r="M6" s="30">
        <f>+I6-L6</f>
        <v>331978.67050548131</v>
      </c>
      <c r="N6" s="30">
        <f t="shared" ref="N6:N36" si="1">+C6-L6</f>
        <v>334606.51408690191</v>
      </c>
      <c r="P6" s="76"/>
      <c r="Q6" s="26"/>
      <c r="R6" s="27"/>
    </row>
    <row r="7" spans="1:18">
      <c r="A7" s="4">
        <v>11</v>
      </c>
      <c r="B7" s="29" t="s">
        <v>3</v>
      </c>
      <c r="C7" s="30">
        <f>+'Cost Pools &amp; VV Factor from ACR'!C11</f>
        <v>9573.665500000001</v>
      </c>
      <c r="D7" s="38">
        <f>+'Cost Pools &amp; VV Factor from ACR'!D11</f>
        <v>0.99370000000000003</v>
      </c>
      <c r="E7" s="95">
        <f>+('Hours by Status From MODS'!$C8/('Hours by Status From MODS'!$C8+'Hours by Status From MODS'!$D8))*$C7*(1-$D7)</f>
        <v>48.745348023110594</v>
      </c>
      <c r="F7" s="95">
        <f>+('Hours by Status From MODS'!$C8/('Hours by Status From MODS'!$C8+'Hours by Status From MODS'!$D8))*$C7*($D7)</f>
        <v>7688.6114810420968</v>
      </c>
      <c r="G7" s="96">
        <f>+('Hours by Status From MODS'!$D8/('Hours by Status From MODS'!$C8+'Hours by Status From MODS'!$D8))*$C7*(1-$D7)</f>
        <v>11.568744626889147</v>
      </c>
      <c r="H7" s="96">
        <f>+('Hours by Status From MODS'!$D8/('Hours by Status From MODS'!$C8+'Hours by Status From MODS'!$D8))*$C7*($D7)</f>
        <v>1824.7399263079042</v>
      </c>
      <c r="I7" s="30">
        <f t="shared" ref="I7:I36" si="2">+E7+F7+H7</f>
        <v>9562.0967553731116</v>
      </c>
      <c r="J7" s="30">
        <f t="shared" si="0"/>
        <v>11.568744626889384</v>
      </c>
      <c r="K7" s="32">
        <f>1-(1/(1+'Productivity Gains'!C8))</f>
        <v>0.18032786885245899</v>
      </c>
      <c r="L7" s="30">
        <f t="shared" ref="L7:L36" si="3">+I7*(1-K7)</f>
        <v>7837.7842257156653</v>
      </c>
      <c r="M7" s="30">
        <f t="shared" ref="M7:M36" si="4">+I7-L7</f>
        <v>1724.3125296574462</v>
      </c>
      <c r="N7" s="30">
        <f t="shared" si="1"/>
        <v>1735.8812742843356</v>
      </c>
      <c r="P7" s="27"/>
      <c r="Q7" s="26"/>
      <c r="R7" s="27"/>
    </row>
    <row r="8" spans="1:18">
      <c r="A8" s="3">
        <v>12</v>
      </c>
      <c r="B8" s="33" t="s">
        <v>48</v>
      </c>
      <c r="C8" s="30">
        <f>+'Cost Pools &amp; VV Factor from ACR'!C14</f>
        <v>662557.79532000003</v>
      </c>
      <c r="D8" s="38">
        <f>+'Cost Pools &amp; VV Factor from ACR'!D14</f>
        <v>0.98740000000000006</v>
      </c>
      <c r="E8" s="95">
        <f>+('Hours by Status From MODS'!$C9/('Hours by Status From MODS'!$C9+'Hours by Status From MODS'!$D9))*$C8*(1-$D8)</f>
        <v>6610.3020368479602</v>
      </c>
      <c r="F8" s="95">
        <f>+('Hours by Status From MODS'!$C9/('Hours by Status From MODS'!$C9+'Hours by Status From MODS'!$D9))*$C8*($D8)</f>
        <v>518016.84374473843</v>
      </c>
      <c r="G8" s="96">
        <f>+('Hours by Status From MODS'!$D9/('Hours by Status From MODS'!$C9+'Hours by Status From MODS'!$D9))*$C8*(1-$D8)</f>
        <v>1737.9261841840037</v>
      </c>
      <c r="H8" s="96">
        <f>+('Hours by Status From MODS'!$D9/('Hours by Status From MODS'!$C9+'Hours by Status From MODS'!$D9))*$C8*($D8)</f>
        <v>136192.72335422959</v>
      </c>
      <c r="I8" s="30">
        <f t="shared" si="2"/>
        <v>660819.869135816</v>
      </c>
      <c r="J8" s="30">
        <f t="shared" si="0"/>
        <v>1737.9261841840344</v>
      </c>
      <c r="K8" s="32">
        <f>1-(1/(1+'Productivity Gains'!C9))</f>
        <v>0.13043478260869557</v>
      </c>
      <c r="L8" s="30">
        <f t="shared" si="3"/>
        <v>574625.97316157923</v>
      </c>
      <c r="M8" s="30">
        <f t="shared" si="4"/>
        <v>86193.895974236773</v>
      </c>
      <c r="N8" s="30">
        <f t="shared" si="1"/>
        <v>87931.822158420808</v>
      </c>
      <c r="P8" s="27"/>
      <c r="Q8" s="26"/>
      <c r="R8" s="27"/>
    </row>
    <row r="9" spans="1:18">
      <c r="A9" s="3">
        <v>12</v>
      </c>
      <c r="B9" s="29" t="s">
        <v>7</v>
      </c>
      <c r="C9" s="30">
        <f>+'Cost Pools &amp; VV Factor from ACR'!C15</f>
        <v>45860.318530000004</v>
      </c>
      <c r="D9" s="38">
        <f>+'Cost Pools &amp; VV Factor from ACR'!D15</f>
        <v>0.9798</v>
      </c>
      <c r="E9" s="95">
        <f>+('Hours by Status From MODS'!$C10/('Hours by Status From MODS'!$C10+'Hours by Status From MODS'!$D10))*$C9*(1-$D9)</f>
        <v>455.62605150211164</v>
      </c>
      <c r="F9" s="95">
        <f>+('Hours by Status From MODS'!$C10/('Hours by Status From MODS'!$C10+'Hours by Status From MODS'!$D10))*$C9*($D9)</f>
        <v>22100.119072364803</v>
      </c>
      <c r="G9" s="96">
        <f>+('Hours by Status From MODS'!$D10/('Hours by Status From MODS'!$C10+'Hours by Status From MODS'!$D10))*$C9*(1-$D9)</f>
        <v>470.75238280388822</v>
      </c>
      <c r="H9" s="96">
        <f>+('Hours by Status From MODS'!$D10/('Hours by Status From MODS'!$C10+'Hours by Status From MODS'!$D10))*$C9*($D9)</f>
        <v>22833.821023329197</v>
      </c>
      <c r="I9" s="30">
        <f t="shared" si="2"/>
        <v>45389.566147196114</v>
      </c>
      <c r="J9" s="30">
        <f t="shared" si="0"/>
        <v>470.75238280389021</v>
      </c>
      <c r="K9" s="32">
        <f>1-(1/(1+'Productivity Gains'!C10))</f>
        <v>0.13043478260869557</v>
      </c>
      <c r="L9" s="30">
        <f t="shared" si="3"/>
        <v>39469.18795408358</v>
      </c>
      <c r="M9" s="30">
        <f t="shared" si="4"/>
        <v>5920.3781931125341</v>
      </c>
      <c r="N9" s="30">
        <f t="shared" si="1"/>
        <v>6391.1305759164243</v>
      </c>
      <c r="P9" s="27"/>
      <c r="Q9" s="26"/>
      <c r="R9" s="27"/>
    </row>
    <row r="10" spans="1:18">
      <c r="A10" s="3">
        <v>13</v>
      </c>
      <c r="B10" s="34" t="s">
        <v>9</v>
      </c>
      <c r="C10" s="30">
        <f>+'Cost Pools &amp; VV Factor from ACR'!C18</f>
        <v>7078.7831000000006</v>
      </c>
      <c r="D10" s="38">
        <f>+'Cost Pools &amp; VV Factor from ACR'!D18</f>
        <v>0.96189999999999998</v>
      </c>
      <c r="E10" s="95">
        <f>+('Hours by Status From MODS'!$C11/('Hours by Status From MODS'!$C11+'Hours by Status From MODS'!$D11))*$C10*(1-$D10)</f>
        <v>165.64244231014686</v>
      </c>
      <c r="F10" s="95">
        <f>+('Hours by Status From MODS'!$C11/('Hours by Status From MODS'!$C11+'Hours by Status From MODS'!$D11))*$C10*($D10)</f>
        <v>4181.9282219981669</v>
      </c>
      <c r="G10" s="96">
        <f>+('Hours by Status From MODS'!$D11/('Hours by Status From MODS'!$C11+'Hours by Status From MODS'!$D11))*$C10*(1-$D10)</f>
        <v>104.05919379985336</v>
      </c>
      <c r="H10" s="96">
        <f>+('Hours by Status From MODS'!$D11/('Hours by Status From MODS'!$C11+'Hours by Status From MODS'!$D11))*$C10*($D10)</f>
        <v>2627.1532418918341</v>
      </c>
      <c r="I10" s="30">
        <f t="shared" si="2"/>
        <v>6974.7239062001481</v>
      </c>
      <c r="J10" s="30">
        <f t="shared" si="0"/>
        <v>104.05919379985244</v>
      </c>
      <c r="K10" s="32">
        <f>1-(1/(1+'Productivity Gains'!C11))</f>
        <v>7.4074074074074181E-2</v>
      </c>
      <c r="L10" s="30">
        <f t="shared" si="3"/>
        <v>6458.0776909260621</v>
      </c>
      <c r="M10" s="30">
        <f t="shared" si="4"/>
        <v>516.64621527408599</v>
      </c>
      <c r="N10" s="30">
        <f t="shared" si="1"/>
        <v>620.70540907393843</v>
      </c>
      <c r="P10" s="27"/>
      <c r="Q10" s="26"/>
      <c r="R10" s="27"/>
    </row>
    <row r="11" spans="1:18">
      <c r="A11" s="3">
        <v>13</v>
      </c>
      <c r="B11" s="29" t="s">
        <v>10</v>
      </c>
      <c r="C11" s="30">
        <f>+'Cost Pools &amp; VV Factor from ACR'!C19</f>
        <v>285339.59480000002</v>
      </c>
      <c r="D11" s="38">
        <f>+'Cost Pools &amp; VV Factor from ACR'!D19</f>
        <v>0.97729999999999995</v>
      </c>
      <c r="E11" s="95">
        <f>+('Hours by Status From MODS'!$C12/('Hours by Status From MODS'!$C12+'Hours by Status From MODS'!$D12))*$C11*(1-$D11)</f>
        <v>5201.3250980520888</v>
      </c>
      <c r="F11" s="95">
        <f>+('Hours by Status From MODS'!$C12/('Hours by Status From MODS'!$C12+'Hours by Status From MODS'!$D12))*$C11*($D11)</f>
        <v>223931.93913331692</v>
      </c>
      <c r="G11" s="96">
        <f>+('Hours by Status From MODS'!$D12/('Hours by Status From MODS'!$C12+'Hours by Status From MODS'!$D12))*$C11*(1-$D11)</f>
        <v>1275.8837039079272</v>
      </c>
      <c r="H11" s="96">
        <f>+('Hours by Status From MODS'!$D12/('Hours by Status From MODS'!$C12+'Hours by Status From MODS'!$D12))*$C11*($D11)</f>
        <v>54930.44686472309</v>
      </c>
      <c r="I11" s="30">
        <f t="shared" si="2"/>
        <v>284063.71109609213</v>
      </c>
      <c r="J11" s="30">
        <f t="shared" si="0"/>
        <v>1275.8837039078935</v>
      </c>
      <c r="K11" s="32">
        <f>1-(1/(1+'Productivity Gains'!C12))</f>
        <v>7.4074074074074181E-2</v>
      </c>
      <c r="L11" s="30">
        <f t="shared" si="3"/>
        <v>263021.95471860381</v>
      </c>
      <c r="M11" s="30">
        <f t="shared" si="4"/>
        <v>21041.756377488317</v>
      </c>
      <c r="N11" s="30">
        <f t="shared" si="1"/>
        <v>22317.64008139621</v>
      </c>
    </row>
    <row r="12" spans="1:18">
      <c r="A12" s="3">
        <v>13</v>
      </c>
      <c r="B12" s="29" t="s">
        <v>11</v>
      </c>
      <c r="C12" s="30">
        <f>+'Cost Pools &amp; VV Factor from ACR'!C20</f>
        <v>270033.42499999999</v>
      </c>
      <c r="D12" s="38">
        <f>+'Cost Pools &amp; VV Factor from ACR'!D20</f>
        <v>0.98319999999999996</v>
      </c>
      <c r="E12" s="95">
        <f>+('Hours by Status From MODS'!$C13/('Hours by Status From MODS'!$C13+'Hours by Status From MODS'!$D13))*$C12*(1-$D12)</f>
        <v>3627.0854962335916</v>
      </c>
      <c r="F12" s="95">
        <f>+('Hours by Status From MODS'!$C13/('Hours by Status From MODS'!$C13+'Hours by Status From MODS'!$D13))*$C12*($D12)</f>
        <v>212270.86070814639</v>
      </c>
      <c r="G12" s="96">
        <f>+('Hours by Status From MODS'!$D13/('Hours by Status From MODS'!$C13+'Hours by Status From MODS'!$D13))*$C12*(1-$D12)</f>
        <v>909.47604376641846</v>
      </c>
      <c r="H12" s="96">
        <f>+('Hours by Status From MODS'!$D13/('Hours by Status From MODS'!$C13+'Hours by Status From MODS'!$D13))*$C12*($D12)</f>
        <v>53226.002751853608</v>
      </c>
      <c r="I12" s="30">
        <f t="shared" si="2"/>
        <v>269123.94895623357</v>
      </c>
      <c r="J12" s="30">
        <f t="shared" si="0"/>
        <v>909.47604376642266</v>
      </c>
      <c r="K12" s="32">
        <f>1-(1/(1+'Productivity Gains'!C13))</f>
        <v>7.4074074074074181E-2</v>
      </c>
      <c r="L12" s="30">
        <f t="shared" si="3"/>
        <v>249188.84162614215</v>
      </c>
      <c r="M12" s="30">
        <f t="shared" si="4"/>
        <v>19935.107330091414</v>
      </c>
      <c r="N12" s="30">
        <f t="shared" si="1"/>
        <v>20844.583373857837</v>
      </c>
    </row>
    <row r="13" spans="1:18">
      <c r="A13" s="3">
        <v>13</v>
      </c>
      <c r="B13" s="29" t="s">
        <v>12</v>
      </c>
      <c r="C13" s="30">
        <f>+'Cost Pools &amp; VV Factor from ACR'!C21</f>
        <v>30546.147400000002</v>
      </c>
      <c r="D13" s="38">
        <f>+'Cost Pools &amp; VV Factor from ACR'!D21</f>
        <v>0.92900000000000005</v>
      </c>
      <c r="E13" s="95">
        <f>+('Hours by Status From MODS'!$C14/('Hours by Status From MODS'!$C14+'Hours by Status From MODS'!$D14))*$C13*(1-$D13)</f>
        <v>1713.0531181760473</v>
      </c>
      <c r="F13" s="95">
        <f>+('Hours by Status From MODS'!$C14/('Hours by Status From MODS'!$C14+'Hours by Status From MODS'!$D14))*$C13*($D13)</f>
        <v>22414.455588528857</v>
      </c>
      <c r="G13" s="96">
        <f>+('Hours by Status From MODS'!$D14/('Hours by Status From MODS'!$C14+'Hours by Status From MODS'!$D14))*$C13*(1-$D13)</f>
        <v>455.72334722395152</v>
      </c>
      <c r="H13" s="96">
        <f>+('Hours by Status From MODS'!$D14/('Hours by Status From MODS'!$C14+'Hours by Status From MODS'!$D14))*$C13*($D13)</f>
        <v>5962.915346071145</v>
      </c>
      <c r="I13" s="30">
        <f t="shared" si="2"/>
        <v>30090.424052776052</v>
      </c>
      <c r="J13" s="30">
        <f t="shared" si="0"/>
        <v>455.72334722394953</v>
      </c>
      <c r="K13" s="32">
        <f>1-(1/(1+'Productivity Gains'!C14))</f>
        <v>0.13043478260869557</v>
      </c>
      <c r="L13" s="30">
        <f t="shared" si="3"/>
        <v>26165.586132848744</v>
      </c>
      <c r="M13" s="30">
        <f t="shared" si="4"/>
        <v>3924.8379199273077</v>
      </c>
      <c r="N13" s="30">
        <f t="shared" si="1"/>
        <v>4380.5612671512572</v>
      </c>
    </row>
    <row r="14" spans="1:18">
      <c r="A14" s="3">
        <v>13</v>
      </c>
      <c r="B14" s="29" t="s">
        <v>13</v>
      </c>
      <c r="C14" s="30">
        <f>+'Cost Pools &amp; VV Factor from ACR'!C22</f>
        <v>276060.52758000005</v>
      </c>
      <c r="D14" s="38">
        <f>+'Cost Pools &amp; VV Factor from ACR'!D22</f>
        <v>0.9556</v>
      </c>
      <c r="E14" s="95">
        <f>+('Hours by Status From MODS'!$C15/('Hours by Status From MODS'!$C15+'Hours by Status From MODS'!$D15))*$C14*(1-$D14)</f>
        <v>10442.822434996604</v>
      </c>
      <c r="F14" s="95">
        <f>+('Hours by Status From MODS'!$C15/('Hours by Status From MODS'!$C15+'Hours by Status From MODS'!$D15))*$C14*($D14)</f>
        <v>224755.88105591791</v>
      </c>
      <c r="G14" s="96">
        <f>+('Hours by Status From MODS'!$D15/('Hours by Status From MODS'!$C15+'Hours by Status From MODS'!$D15))*$C14*(1-$D14)</f>
        <v>1814.264989555398</v>
      </c>
      <c r="H14" s="96">
        <f>+('Hours by Status From MODS'!$D15/('Hours by Status From MODS'!$C15+'Hours by Status From MODS'!$D15))*$C14*($D14)</f>
        <v>39047.559099530146</v>
      </c>
      <c r="I14" s="30">
        <f t="shared" si="2"/>
        <v>274246.26259044465</v>
      </c>
      <c r="J14" s="30">
        <f t="shared" si="0"/>
        <v>1814.2649895554059</v>
      </c>
      <c r="K14" s="32">
        <f>1-(1/(1+'Productivity Gains'!C15))</f>
        <v>0.13043478260869557</v>
      </c>
      <c r="L14" s="30">
        <f t="shared" si="3"/>
        <v>238475.01094821276</v>
      </c>
      <c r="M14" s="30">
        <f t="shared" si="4"/>
        <v>35771.251642231888</v>
      </c>
      <c r="N14" s="30">
        <f t="shared" si="1"/>
        <v>37585.516631787294</v>
      </c>
    </row>
    <row r="15" spans="1:18">
      <c r="A15" s="3">
        <v>14</v>
      </c>
      <c r="B15" s="29" t="s">
        <v>15</v>
      </c>
      <c r="C15" s="30">
        <f>+'Cost Pools &amp; VV Factor from ACR'!C25</f>
        <v>194531.19988999996</v>
      </c>
      <c r="D15" s="38">
        <f>+'Cost Pools &amp; VV Factor from ACR'!D25</f>
        <v>0.9869</v>
      </c>
      <c r="E15" s="95">
        <f>+('Hours by Status From MODS'!$C16/('Hours by Status From MODS'!$C16+'Hours by Status From MODS'!$D16))*$C15*(1-$D15)</f>
        <v>1929.0115639222167</v>
      </c>
      <c r="F15" s="95">
        <f>+('Hours by Status From MODS'!$C16/('Hours by Status From MODS'!$C16+'Hours by Status From MODS'!$D16))*$C15*($D15)</f>
        <v>145323.77957517828</v>
      </c>
      <c r="G15" s="96">
        <f>+('Hours by Status From MODS'!$D16/('Hours by Status From MODS'!$C16+'Hours by Status From MODS'!$D16))*$C15*(1-$D15)</f>
        <v>619.34715463678322</v>
      </c>
      <c r="H15" s="96">
        <f>+('Hours by Status From MODS'!$D16/('Hours by Status From MODS'!$C16+'Hours by Status From MODS'!$D16))*$C15*($D15)</f>
        <v>46659.061596262698</v>
      </c>
      <c r="I15" s="30">
        <f t="shared" si="2"/>
        <v>193911.85273536321</v>
      </c>
      <c r="J15" s="30">
        <f t="shared" si="0"/>
        <v>619.34715463675093</v>
      </c>
      <c r="K15" s="32">
        <f>1-(1/(1+'Productivity Gains'!C16))</f>
        <v>2.9126213592232997E-2</v>
      </c>
      <c r="L15" s="30">
        <f t="shared" si="3"/>
        <v>188263.93469452739</v>
      </c>
      <c r="M15" s="30">
        <f t="shared" si="4"/>
        <v>5647.9180408358225</v>
      </c>
      <c r="N15" s="30">
        <f t="shared" si="1"/>
        <v>6267.2651954725734</v>
      </c>
    </row>
    <row r="16" spans="1:18">
      <c r="A16" s="3">
        <v>14</v>
      </c>
      <c r="B16" s="29" t="s">
        <v>16</v>
      </c>
      <c r="C16" s="30">
        <f>+'Cost Pools &amp; VV Factor from ACR'!C26</f>
        <v>483826.77457999997</v>
      </c>
      <c r="D16" s="38">
        <f>+'Cost Pools &amp; VV Factor from ACR'!D26</f>
        <v>0.98329999999999995</v>
      </c>
      <c r="E16" s="95">
        <f>+('Hours by Status From MODS'!$C17/('Hours by Status From MODS'!$C17+'Hours by Status From MODS'!$D17))*$C16*(1-$D16)</f>
        <v>6476.8482042197074</v>
      </c>
      <c r="F16" s="95">
        <f>+('Hours by Status From MODS'!$C17/('Hours by Status From MODS'!$C17+'Hours by Status From MODS'!$D17))*$C16*($D16)</f>
        <v>381358.37360534247</v>
      </c>
      <c r="G16" s="96">
        <f>+('Hours by Status From MODS'!$D17/('Hours by Status From MODS'!$C17+'Hours by Status From MODS'!$D17))*$C16*(1-$D16)</f>
        <v>1603.0589312663149</v>
      </c>
      <c r="H16" s="96">
        <f>+('Hours by Status From MODS'!$D17/('Hours by Status From MODS'!$C17+'Hours by Status From MODS'!$D17))*$C16*($D16)</f>
        <v>94388.493839171424</v>
      </c>
      <c r="I16" s="30">
        <f t="shared" si="2"/>
        <v>482223.7156487336</v>
      </c>
      <c r="J16" s="30">
        <f t="shared" si="0"/>
        <v>1603.0589312663651</v>
      </c>
      <c r="K16" s="32">
        <f>1-(1/(1+'Productivity Gains'!C17))</f>
        <v>2.9126213592232997E-2</v>
      </c>
      <c r="L16" s="30">
        <f t="shared" si="3"/>
        <v>468178.36470750836</v>
      </c>
      <c r="M16" s="30">
        <f t="shared" si="4"/>
        <v>14045.350941225246</v>
      </c>
      <c r="N16" s="30">
        <f t="shared" si="1"/>
        <v>15648.409872491611</v>
      </c>
    </row>
    <row r="17" spans="1:19">
      <c r="A17" s="3">
        <v>14</v>
      </c>
      <c r="B17" s="29" t="s">
        <v>17</v>
      </c>
      <c r="C17" s="30">
        <f>+'Cost Pools &amp; VV Factor from ACR'!C27</f>
        <v>35971.416709999998</v>
      </c>
      <c r="D17" s="38">
        <f>+'Cost Pools &amp; VV Factor from ACR'!D27</f>
        <v>0.95250000000000001</v>
      </c>
      <c r="E17" s="95">
        <f>+('Hours by Status From MODS'!$C18/('Hours by Status From MODS'!$C18+'Hours by Status From MODS'!$D18))*$C17*(1-$D17)</f>
        <v>1164.4589701606399</v>
      </c>
      <c r="F17" s="95">
        <f>+('Hours by Status From MODS'!$C18/('Hours by Status From MODS'!$C18+'Hours by Status From MODS'!$D18))*$C17*($D17)</f>
        <v>23350.466717431787</v>
      </c>
      <c r="G17" s="96">
        <f>+('Hours by Status From MODS'!$D18/('Hours by Status From MODS'!$C18+'Hours by Status From MODS'!$D18))*$C17*(1-$D17)</f>
        <v>544.18332356435951</v>
      </c>
      <c r="H17" s="96">
        <f>+('Hours by Status From MODS'!$D18/('Hours by Status From MODS'!$C18+'Hours by Status From MODS'!$D18))*$C17*($D17)</f>
        <v>10912.307698843213</v>
      </c>
      <c r="I17" s="30">
        <f t="shared" si="2"/>
        <v>35427.233386435641</v>
      </c>
      <c r="J17" s="30">
        <f t="shared" si="0"/>
        <v>544.18332356435712</v>
      </c>
      <c r="K17" s="32">
        <f>1-(1/(1+'Productivity Gains'!C18))</f>
        <v>2.9126213592232997E-2</v>
      </c>
      <c r="L17" s="30">
        <f t="shared" si="3"/>
        <v>34395.372219840428</v>
      </c>
      <c r="M17" s="30">
        <f t="shared" si="4"/>
        <v>1031.8611665952121</v>
      </c>
      <c r="N17" s="30">
        <f t="shared" si="1"/>
        <v>1576.0444901595692</v>
      </c>
    </row>
    <row r="18" spans="1:19">
      <c r="A18" s="3">
        <v>14</v>
      </c>
      <c r="B18" s="29" t="s">
        <v>18</v>
      </c>
      <c r="C18" s="30">
        <f>+'Cost Pools &amp; VV Factor from ACR'!C28</f>
        <v>246012.80300999997</v>
      </c>
      <c r="D18" s="38">
        <f>+'Cost Pools &amp; VV Factor from ACR'!D28</f>
        <v>0.96220000000000006</v>
      </c>
      <c r="E18" s="95">
        <f>+('Hours by Status From MODS'!$C19/('Hours by Status From MODS'!$C19+'Hours by Status From MODS'!$D19))*$C18*(1-$D18)</f>
        <v>6671.3381483932772</v>
      </c>
      <c r="F18" s="95">
        <f>+('Hours by Status From MODS'!$C19/('Hours by Status From MODS'!$C19+'Hours by Status From MODS'!$D19))*$C18*($D18)</f>
        <v>169819.08905777833</v>
      </c>
      <c r="G18" s="96">
        <f>+('Hours by Status From MODS'!$D19/('Hours by Status From MODS'!$C19+'Hours by Status From MODS'!$D19))*$C18*(1-$D18)</f>
        <v>2627.9458053847075</v>
      </c>
      <c r="H18" s="96">
        <f>+('Hours by Status From MODS'!$D19/('Hours by Status From MODS'!$C19+'Hours by Status From MODS'!$D19))*$C18*($D18)</f>
        <v>66894.429998443637</v>
      </c>
      <c r="I18" s="30">
        <f t="shared" si="2"/>
        <v>243384.85720461525</v>
      </c>
      <c r="J18" s="30">
        <f t="shared" si="0"/>
        <v>2627.9458053847193</v>
      </c>
      <c r="K18" s="32">
        <f>1-(1/(1+'Productivity Gains'!C19))</f>
        <v>2.9126213592232997E-2</v>
      </c>
      <c r="L18" s="30">
        <f t="shared" si="3"/>
        <v>236295.97786855849</v>
      </c>
      <c r="M18" s="30">
        <f t="shared" si="4"/>
        <v>7088.8793360567652</v>
      </c>
      <c r="N18" s="30">
        <f t="shared" si="1"/>
        <v>9716.8251414414844</v>
      </c>
    </row>
    <row r="19" spans="1:19">
      <c r="A19" s="3">
        <v>17</v>
      </c>
      <c r="B19" s="29" t="s">
        <v>21</v>
      </c>
      <c r="C19" s="30">
        <f>+'Cost Pools &amp; VV Factor from ACR'!C33</f>
        <v>276199.81763000006</v>
      </c>
      <c r="D19" s="38">
        <f>+'Cost Pools &amp; VV Factor from ACR'!D33</f>
        <v>0.98370000000000002</v>
      </c>
      <c r="E19" s="95">
        <f>+('Hours by Status From MODS'!$C20/('Hours by Status From MODS'!$C20+'Hours by Status From MODS'!$D20))*$C19*(1-$D19)</f>
        <v>3528.6413462123555</v>
      </c>
      <c r="F19" s="95">
        <f>+('Hours by Status From MODS'!$C20/('Hours by Status From MODS'!$C20+'Hours by Status From MODS'!$D20))*$C19*($D19)</f>
        <v>212952.42283859497</v>
      </c>
      <c r="G19" s="96">
        <f>+('Hours by Status From MODS'!$D20/('Hours by Status From MODS'!$C20+'Hours by Status From MODS'!$D20))*$C19*(1-$D19)</f>
        <v>973.41568115664086</v>
      </c>
      <c r="H19" s="96">
        <f>+('Hours by Status From MODS'!$D20/('Hours by Status From MODS'!$C20+'Hours by Status From MODS'!$D20))*$C19*($D19)</f>
        <v>58745.337764036114</v>
      </c>
      <c r="I19" s="30">
        <f t="shared" si="2"/>
        <v>275226.40194884344</v>
      </c>
      <c r="J19" s="30">
        <f t="shared" si="0"/>
        <v>973.41568115662085</v>
      </c>
      <c r="K19" s="32">
        <f>1-(1/(1+'Productivity Gains'!C20))</f>
        <v>0.13043478260869557</v>
      </c>
      <c r="L19" s="30">
        <f t="shared" si="3"/>
        <v>239327.30604247257</v>
      </c>
      <c r="M19" s="30">
        <f t="shared" si="4"/>
        <v>35899.095906370872</v>
      </c>
      <c r="N19" s="30">
        <f t="shared" si="1"/>
        <v>36872.511587527493</v>
      </c>
      <c r="R19" s="76"/>
    </row>
    <row r="20" spans="1:19">
      <c r="A20" s="3">
        <v>17</v>
      </c>
      <c r="B20" s="35" t="s">
        <v>22</v>
      </c>
      <c r="C20" s="30">
        <f>+'Cost Pools &amp; VV Factor from ACR'!C34</f>
        <v>153265.06102000002</v>
      </c>
      <c r="D20" s="38">
        <f>+'Cost Pools &amp; VV Factor from ACR'!D34</f>
        <v>0.98119999999999996</v>
      </c>
      <c r="E20" s="95">
        <f>+('Hours by Status From MODS'!$C21/('Hours by Status From MODS'!$C21+'Hours by Status From MODS'!$D21))*$C20*(1-$D20)</f>
        <v>2245.1067038192309</v>
      </c>
      <c r="F20" s="95">
        <f>+('Hours by Status From MODS'!$C21/('Hours by Status From MODS'!$C21+'Hours by Status From MODS'!$D21))*$C20*($D20)</f>
        <v>117175.46264826728</v>
      </c>
      <c r="G20" s="96">
        <f>+('Hours by Status From MODS'!$D21/('Hours by Status From MODS'!$C21+'Hours by Status From MODS'!$D21))*$C20*(1-$D20)</f>
        <v>636.27644335677519</v>
      </c>
      <c r="H20" s="96">
        <f>+('Hours by Status From MODS'!$D21/('Hours by Status From MODS'!$C21+'Hours by Status From MODS'!$D21))*$C20*($D20)</f>
        <v>33208.215224556734</v>
      </c>
      <c r="I20" s="30">
        <f t="shared" si="2"/>
        <v>152628.78457664323</v>
      </c>
      <c r="J20" s="30">
        <f t="shared" si="0"/>
        <v>636.27644335679361</v>
      </c>
      <c r="K20" s="32">
        <f>1-(1/(1+'Productivity Gains'!C21))</f>
        <v>0.16666666666666663</v>
      </c>
      <c r="L20" s="30">
        <f t="shared" si="3"/>
        <v>127190.65381386936</v>
      </c>
      <c r="M20" s="30">
        <f t="shared" si="4"/>
        <v>25438.130762773872</v>
      </c>
      <c r="N20" s="30">
        <f t="shared" si="1"/>
        <v>26074.407206130665</v>
      </c>
      <c r="R20" s="76"/>
      <c r="S20" s="77"/>
    </row>
    <row r="21" spans="1:19">
      <c r="A21" s="3">
        <v>17</v>
      </c>
      <c r="B21" s="36" t="s">
        <v>49</v>
      </c>
      <c r="C21" s="30">
        <f>+'Cost Pools &amp; VV Factor from ACR'!C35</f>
        <v>83580.710029999987</v>
      </c>
      <c r="D21" s="38">
        <f>+'Cost Pools &amp; VV Factor from ACR'!D35</f>
        <v>0.99780000000000002</v>
      </c>
      <c r="E21" s="95">
        <f>+('Hours by Status From MODS'!$C22/('Hours by Status From MODS'!$C22+'Hours by Status From MODS'!$D22))*$C21*(1-$D21)</f>
        <v>126.48487374365837</v>
      </c>
      <c r="F21" s="95">
        <f>+('Hours by Status From MODS'!$C22/('Hours by Status From MODS'!$C22+'Hours by Status From MODS'!$D22))*$C21*($D21)</f>
        <v>57366.639555192494</v>
      </c>
      <c r="G21" s="96">
        <f>+('Hours by Status From MODS'!$D22/('Hours by Status From MODS'!$C22+'Hours by Status From MODS'!$D22))*$C21*(1-$D21)</f>
        <v>57.392688322339914</v>
      </c>
      <c r="H21" s="96">
        <f>+('Hours by Status From MODS'!$D22/('Hours by Status From MODS'!$C22+'Hours by Status From MODS'!$D22))*$C21*($D21)</f>
        <v>26030.192912741499</v>
      </c>
      <c r="I21" s="30">
        <f t="shared" si="2"/>
        <v>83523.317341677641</v>
      </c>
      <c r="J21" s="30">
        <f t="shared" si="0"/>
        <v>57.392688322346658</v>
      </c>
      <c r="K21" s="32">
        <f>1-(1/(1+'Productivity Gains'!C22))</f>
        <v>0</v>
      </c>
      <c r="L21" s="30">
        <f t="shared" si="3"/>
        <v>83523.317341677641</v>
      </c>
      <c r="M21" s="30">
        <f t="shared" si="4"/>
        <v>0</v>
      </c>
      <c r="N21" s="30">
        <f t="shared" si="1"/>
        <v>57.392688322346658</v>
      </c>
    </row>
    <row r="22" spans="1:19">
      <c r="A22" s="3">
        <v>17</v>
      </c>
      <c r="B22" s="29" t="s">
        <v>24</v>
      </c>
      <c r="C22" s="30">
        <f>+'Cost Pools &amp; VV Factor from ACR'!C36</f>
        <v>21605.198649999995</v>
      </c>
      <c r="D22" s="38">
        <f>+'Cost Pools &amp; VV Factor from ACR'!D36</f>
        <v>0.97160000000000002</v>
      </c>
      <c r="E22" s="95">
        <f>+('Hours by Status From MODS'!$C23/('Hours by Status From MODS'!$C23+'Hours by Status From MODS'!$D23))*$C22*(1-$D22)</f>
        <v>502.03464690145205</v>
      </c>
      <c r="F22" s="95">
        <f>+('Hours by Status From MODS'!$C23/('Hours by Status From MODS'!$C23+'Hours by Status From MODS'!$D23))*$C22*($D22)</f>
        <v>17175.241652445464</v>
      </c>
      <c r="G22" s="96">
        <f>+('Hours by Status From MODS'!$D23/('Hours by Status From MODS'!$C23+'Hours by Status From MODS'!$D23))*$C22*(1-$D22)</f>
        <v>111.55299475854738</v>
      </c>
      <c r="H22" s="96">
        <f>+('Hours by Status From MODS'!$D23/('Hours by Status From MODS'!$C23+'Hours by Status From MODS'!$D23))*$C22*($D22)</f>
        <v>3816.3693558945324</v>
      </c>
      <c r="I22" s="30">
        <f t="shared" si="2"/>
        <v>21493.645655241446</v>
      </c>
      <c r="J22" s="30">
        <f t="shared" si="0"/>
        <v>111.55299475854918</v>
      </c>
      <c r="K22" s="32">
        <f>1-(1/(1+'Productivity Gains'!C23))</f>
        <v>0</v>
      </c>
      <c r="L22" s="30">
        <f t="shared" si="3"/>
        <v>21493.645655241446</v>
      </c>
      <c r="M22" s="30">
        <f t="shared" si="4"/>
        <v>0</v>
      </c>
      <c r="N22" s="30">
        <f t="shared" si="1"/>
        <v>111.55299475854918</v>
      </c>
    </row>
    <row r="23" spans="1:19">
      <c r="A23" s="3">
        <v>17</v>
      </c>
      <c r="B23" s="34" t="s">
        <v>25</v>
      </c>
      <c r="C23" s="30">
        <f>+'Cost Pools &amp; VV Factor from ACR'!C37</f>
        <v>101761.70916999999</v>
      </c>
      <c r="D23" s="38">
        <f>+'Cost Pools &amp; VV Factor from ACR'!D37</f>
        <v>0.98089999999999999</v>
      </c>
      <c r="E23" s="95">
        <f>+('Hours by Status From MODS'!$C24/('Hours by Status From MODS'!$C24+'Hours by Status From MODS'!$D24))*$C23*(1-$D23)</f>
        <v>1411.6056355124831</v>
      </c>
      <c r="F23" s="95">
        <f>+('Hours by Status From MODS'!$C24/('Hours by Status From MODS'!$C24+'Hours by Status From MODS'!$D24))*$C23*($D23)</f>
        <v>72494.448579800737</v>
      </c>
      <c r="G23" s="96">
        <f>+('Hours by Status From MODS'!$D24/('Hours by Status From MODS'!$C24+'Hours by Status From MODS'!$D24))*$C23*(1-$D23)</f>
        <v>532.04300963451715</v>
      </c>
      <c r="H23" s="96">
        <f>+('Hours by Status From MODS'!$D24/('Hours by Status From MODS'!$C24+'Hours by Status From MODS'!$D24))*$C23*($D23)</f>
        <v>27323.611945052235</v>
      </c>
      <c r="I23" s="30">
        <f t="shared" si="2"/>
        <v>101229.66616036546</v>
      </c>
      <c r="J23" s="30">
        <f t="shared" si="0"/>
        <v>532.0430096345226</v>
      </c>
      <c r="K23" s="32">
        <f>1-(1/(1+'Productivity Gains'!C24))</f>
        <v>0.13043478260869557</v>
      </c>
      <c r="L23" s="30">
        <f t="shared" si="3"/>
        <v>88025.796661187371</v>
      </c>
      <c r="M23" s="30">
        <f t="shared" si="4"/>
        <v>13203.869499178094</v>
      </c>
      <c r="N23" s="30">
        <f t="shared" si="1"/>
        <v>13735.912508812617</v>
      </c>
    </row>
    <row r="24" spans="1:19">
      <c r="A24" s="3">
        <v>17</v>
      </c>
      <c r="B24" s="34" t="s">
        <v>26</v>
      </c>
      <c r="C24" s="30">
        <f>+'Cost Pools &amp; VV Factor from ACR'!C38</f>
        <v>304410.1103</v>
      </c>
      <c r="D24" s="38">
        <f>+'Cost Pools &amp; VV Factor from ACR'!D38</f>
        <v>0.97840000000000005</v>
      </c>
      <c r="E24" s="95">
        <f>+('Hours by Status From MODS'!$C25/('Hours by Status From MODS'!$C25+'Hours by Status From MODS'!$D25))*$C24*(1-$D24)</f>
        <v>4754.2641621749199</v>
      </c>
      <c r="F24" s="95">
        <f>+('Hours by Status From MODS'!$C25/('Hours by Status From MODS'!$C25+'Hours by Status From MODS'!$D25))*$C24*($D24)</f>
        <v>215350.55816073852</v>
      </c>
      <c r="G24" s="96">
        <f>+('Hours by Status From MODS'!$D25/('Hours by Status From MODS'!$C25+'Hours by Status From MODS'!$D25))*$C24*(1-$D24)</f>
        <v>1820.9942203050662</v>
      </c>
      <c r="H24" s="96">
        <f>+('Hours by Status From MODS'!$D25/('Hours by Status From MODS'!$C25+'Hours by Status From MODS'!$D25))*$C24*($D24)</f>
        <v>82484.293756781524</v>
      </c>
      <c r="I24" s="30">
        <f t="shared" si="2"/>
        <v>302589.11607969494</v>
      </c>
      <c r="J24" s="30">
        <f t="shared" si="0"/>
        <v>1820.9942203050596</v>
      </c>
      <c r="K24" s="32">
        <f>1-(1/(1+'Productivity Gains'!C25))</f>
        <v>0.13043478260869557</v>
      </c>
      <c r="L24" s="30">
        <f t="shared" si="3"/>
        <v>263120.97050408256</v>
      </c>
      <c r="M24" s="30">
        <f t="shared" si="4"/>
        <v>39468.145575612376</v>
      </c>
      <c r="N24" s="30">
        <f t="shared" si="1"/>
        <v>41289.139795917436</v>
      </c>
    </row>
    <row r="25" spans="1:19">
      <c r="A25" s="3">
        <v>17</v>
      </c>
      <c r="B25" s="37" t="s">
        <v>27</v>
      </c>
      <c r="C25" s="30">
        <f>+'Cost Pools &amp; VV Factor from ACR'!C39</f>
        <v>75496.326059999992</v>
      </c>
      <c r="D25" s="38">
        <f>+'Cost Pools &amp; VV Factor from ACR'!D39</f>
        <v>0.96160000000000001</v>
      </c>
      <c r="E25" s="95">
        <f>+('Hours by Status From MODS'!$C26/('Hours by Status From MODS'!$C26+'Hours by Status From MODS'!$D26))*$C25*(1-$D25)</f>
        <v>2533.2594817330514</v>
      </c>
      <c r="F25" s="95">
        <f>+('Hours by Status From MODS'!$C26/('Hours by Status From MODS'!$C26+'Hours by Status From MODS'!$D26))*$C25*($D25)</f>
        <v>63437.039521731844</v>
      </c>
      <c r="G25" s="96">
        <f>+('Hours by Status From MODS'!$D26/('Hours by Status From MODS'!$C26+'Hours by Status From MODS'!$D26))*$C25*(1-$D25)</f>
        <v>365.79943897094768</v>
      </c>
      <c r="H25" s="96">
        <f>+('Hours by Status From MODS'!$D26/('Hours by Status From MODS'!$C26+'Hours by Status From MODS'!$D26))*$C25*($D25)</f>
        <v>9160.2276175641509</v>
      </c>
      <c r="I25" s="30">
        <f t="shared" si="2"/>
        <v>75130.526621029043</v>
      </c>
      <c r="J25" s="30">
        <f t="shared" si="0"/>
        <v>365.79943897094927</v>
      </c>
      <c r="K25" s="32">
        <f>1-(1/(1+'Productivity Gains'!C26))</f>
        <v>0.13043478260869557</v>
      </c>
      <c r="L25" s="30">
        <f t="shared" si="3"/>
        <v>65330.892713938301</v>
      </c>
      <c r="M25" s="30">
        <f t="shared" si="4"/>
        <v>9799.6339070907416</v>
      </c>
      <c r="N25" s="30">
        <f t="shared" si="1"/>
        <v>10165.433346061691</v>
      </c>
    </row>
    <row r="26" spans="1:19">
      <c r="A26" s="3">
        <v>17</v>
      </c>
      <c r="B26" s="34" t="s">
        <v>28</v>
      </c>
      <c r="C26" s="30">
        <f>+'Cost Pools &amp; VV Factor from ACR'!C40</f>
        <v>1336238.9368000003</v>
      </c>
      <c r="D26" s="38">
        <f>+'Cost Pools &amp; VV Factor from ACR'!D40</f>
        <v>0.92</v>
      </c>
      <c r="E26" s="95">
        <f>+('Hours by Status From MODS'!$C27/('Hours by Status From MODS'!$C27+'Hours by Status From MODS'!$D27))*$C26*(1-$D26)</f>
        <v>82076.203631191005</v>
      </c>
      <c r="F26" s="95">
        <f>+('Hours by Status From MODS'!$C27/('Hours by Status From MODS'!$C27+'Hours by Status From MODS'!$D27))*$C26*($D26)</f>
        <v>943876.34175869706</v>
      </c>
      <c r="G26" s="96">
        <f>+('Hours by Status From MODS'!$D27/('Hours by Status From MODS'!$C27+'Hours by Status From MODS'!$D27))*$C26*(1-$D26)</f>
        <v>24822.911312808963</v>
      </c>
      <c r="H26" s="96">
        <f>+('Hours by Status From MODS'!$D27/('Hours by Status From MODS'!$C27+'Hours by Status From MODS'!$D27))*$C26*($D26)</f>
        <v>285463.48009730323</v>
      </c>
      <c r="I26" s="30">
        <f t="shared" si="2"/>
        <v>1311416.0254871913</v>
      </c>
      <c r="J26" s="30">
        <f t="shared" si="0"/>
        <v>24822.911312808981</v>
      </c>
      <c r="K26" s="32">
        <f>1-(1/(1+'Productivity Gains'!C27))</f>
        <v>0.16666666666666663</v>
      </c>
      <c r="L26" s="30">
        <f t="shared" si="3"/>
        <v>1092846.6879059928</v>
      </c>
      <c r="M26" s="30">
        <f t="shared" si="4"/>
        <v>218569.33758119843</v>
      </c>
      <c r="N26" s="30">
        <f t="shared" si="1"/>
        <v>243392.24889400741</v>
      </c>
    </row>
    <row r="27" spans="1:19">
      <c r="A27" s="3">
        <v>17</v>
      </c>
      <c r="B27" s="34" t="s">
        <v>29</v>
      </c>
      <c r="C27" s="30">
        <f>+'Cost Pools &amp; VV Factor from ACR'!C41</f>
        <v>60258.775860000002</v>
      </c>
      <c r="D27" s="38">
        <f>+'Cost Pools &amp; VV Factor from ACR'!D41</f>
        <v>0.96560000000000001</v>
      </c>
      <c r="E27" s="95">
        <f>+('Hours by Status From MODS'!$C28/('Hours by Status From MODS'!$C28+'Hours by Status From MODS'!$D28))*$C27*(1-$D27)</f>
        <v>1311.2422902454805</v>
      </c>
      <c r="F27" s="95">
        <f>+('Hours by Status From MODS'!$C28/('Hours by Status From MODS'!$C28+'Hours by Status From MODS'!$D28))*$C27*($D27)</f>
        <v>36806.266147123155</v>
      </c>
      <c r="G27" s="96">
        <f>+('Hours by Status From MODS'!$D28/('Hours by Status From MODS'!$C28+'Hours by Status From MODS'!$D28))*$C27*(1-$D27)</f>
        <v>761.65959933851877</v>
      </c>
      <c r="H27" s="96">
        <f>+('Hours by Status From MODS'!$D28/('Hours by Status From MODS'!$C28+'Hours by Status From MODS'!$D28))*$C27*($D27)</f>
        <v>21379.607823292848</v>
      </c>
      <c r="I27" s="30">
        <f t="shared" si="2"/>
        <v>59497.116260661482</v>
      </c>
      <c r="J27" s="30">
        <f t="shared" si="0"/>
        <v>761.65959933851991</v>
      </c>
      <c r="K27" s="32">
        <f>1-(1/(1+'Productivity Gains'!C28))</f>
        <v>0.19999999999999996</v>
      </c>
      <c r="L27" s="30">
        <f t="shared" si="3"/>
        <v>47597.69300852919</v>
      </c>
      <c r="M27" s="30">
        <f t="shared" si="4"/>
        <v>11899.423252132292</v>
      </c>
      <c r="N27" s="30">
        <f t="shared" si="1"/>
        <v>12661.082851470812</v>
      </c>
    </row>
    <row r="28" spans="1:19">
      <c r="A28" s="3">
        <v>17</v>
      </c>
      <c r="B28" s="34" t="s">
        <v>30</v>
      </c>
      <c r="C28" s="30">
        <f>+'Cost Pools &amp; VV Factor from ACR'!C42</f>
        <v>77934.113290000008</v>
      </c>
      <c r="D28" s="38">
        <f>+'Cost Pools &amp; VV Factor from ACR'!D42</f>
        <v>0.97270000000000001</v>
      </c>
      <c r="E28" s="95">
        <f>+('Hours by Status From MODS'!$C29/('Hours by Status From MODS'!$C29+'Hours by Status From MODS'!$D29))*$C28*(1-$D28)</f>
        <v>1773.9576790343942</v>
      </c>
      <c r="F28" s="95">
        <f>+('Hours by Status From MODS'!$C29/('Hours by Status From MODS'!$C29+'Hours by Status From MODS'!$D29))*$C28*($D28)</f>
        <v>63206.17708413025</v>
      </c>
      <c r="G28" s="96">
        <f>+('Hours by Status From MODS'!$D29/('Hours by Status From MODS'!$C29+'Hours by Status From MODS'!$D29))*$C28*(1-$D28)</f>
        <v>353.64361378260537</v>
      </c>
      <c r="H28" s="96">
        <f>+('Hours by Status From MODS'!$D29/('Hours by Status From MODS'!$C29+'Hours by Status From MODS'!$D29))*$C28*($D28)</f>
        <v>12600.33491305276</v>
      </c>
      <c r="I28" s="30">
        <f t="shared" si="2"/>
        <v>77580.469676217399</v>
      </c>
      <c r="J28" s="30">
        <f t="shared" si="0"/>
        <v>353.64361378260946</v>
      </c>
      <c r="K28" s="32">
        <f>1-(1/(1+'Productivity Gains'!C29))</f>
        <v>0.19999999999999996</v>
      </c>
      <c r="L28" s="30">
        <f t="shared" si="3"/>
        <v>62064.375740973919</v>
      </c>
      <c r="M28" s="30">
        <f t="shared" si="4"/>
        <v>15516.09393524348</v>
      </c>
      <c r="N28" s="30">
        <f t="shared" si="1"/>
        <v>15869.737549026089</v>
      </c>
    </row>
    <row r="29" spans="1:19">
      <c r="A29" s="3">
        <v>17</v>
      </c>
      <c r="B29" s="34" t="s">
        <v>31</v>
      </c>
      <c r="C29" s="30">
        <f>+'Cost Pools &amp; VV Factor from ACR'!C43</f>
        <v>56583.852849999996</v>
      </c>
      <c r="D29" s="38">
        <f>+'Cost Pools &amp; VV Factor from ACR'!D43</f>
        <v>0.96479999999999999</v>
      </c>
      <c r="E29" s="95">
        <f>+('Hours by Status From MODS'!$C30/('Hours by Status From MODS'!$C30+'Hours by Status From MODS'!$D30))*$C29*(1-$D29)</f>
        <v>1480.3592143829203</v>
      </c>
      <c r="F29" s="95">
        <f>+('Hours by Status From MODS'!$C30/('Hours by Status From MODS'!$C30+'Hours by Status From MODS'!$D30))*$C29*($D29)</f>
        <v>40575.300285131845</v>
      </c>
      <c r="G29" s="96">
        <f>+('Hours by Status From MODS'!$D30/('Hours by Status From MODS'!$C30+'Hours by Status From MODS'!$D30))*$C29*(1-$D29)</f>
        <v>511.39240593708018</v>
      </c>
      <c r="H29" s="96">
        <f>+('Hours by Status From MODS'!$D30/('Hours by Status From MODS'!$C30+'Hours by Status From MODS'!$D30))*$C29*($D29)</f>
        <v>14016.800944548149</v>
      </c>
      <c r="I29" s="30">
        <f t="shared" si="2"/>
        <v>56072.460444062919</v>
      </c>
      <c r="J29" s="30">
        <f t="shared" si="0"/>
        <v>511.39240593707655</v>
      </c>
      <c r="K29" s="32">
        <f>1-(1/(1+'Productivity Gains'!C30))</f>
        <v>0.19999999999999996</v>
      </c>
      <c r="L29" s="30">
        <f t="shared" si="3"/>
        <v>44857.968355250341</v>
      </c>
      <c r="M29" s="30">
        <f t="shared" si="4"/>
        <v>11214.492088812578</v>
      </c>
      <c r="N29" s="30">
        <f t="shared" si="1"/>
        <v>11725.884494749655</v>
      </c>
    </row>
    <row r="30" spans="1:19">
      <c r="A30" s="3">
        <v>17</v>
      </c>
      <c r="B30" s="29" t="s">
        <v>32</v>
      </c>
      <c r="C30" s="30">
        <f>+'Cost Pools &amp; VV Factor from ACR'!C44</f>
        <v>62742.819399999993</v>
      </c>
      <c r="D30" s="38">
        <f>+'Cost Pools &amp; VV Factor from ACR'!D44</f>
        <v>0.98909999999999998</v>
      </c>
      <c r="E30" s="95">
        <f>+('Hours by Status From MODS'!$C31/('Hours by Status From MODS'!$C31+'Hours by Status From MODS'!$D31))*$C30*(1-$D30)</f>
        <v>519.32325498941816</v>
      </c>
      <c r="F30" s="95">
        <f>+('Hours by Status From MODS'!$C31/('Hours by Status From MODS'!$C31+'Hours by Status From MODS'!$D31))*$C30*($D30)</f>
        <v>47125.012065140596</v>
      </c>
      <c r="G30" s="96">
        <f>+('Hours by Status From MODS'!$D31/('Hours by Status From MODS'!$C31+'Hours by Status From MODS'!$D31))*$C30*(1-$D30)</f>
        <v>164.57347647058307</v>
      </c>
      <c r="H30" s="96">
        <f>+('Hours by Status From MODS'!$D31/('Hours by Status From MODS'!$C31+'Hours by Status From MODS'!$D31))*$C30*($D30)</f>
        <v>14933.910603399394</v>
      </c>
      <c r="I30" s="30">
        <f t="shared" si="2"/>
        <v>62578.245923529408</v>
      </c>
      <c r="J30" s="30">
        <f t="shared" si="0"/>
        <v>164.57347647058486</v>
      </c>
      <c r="K30" s="32">
        <f>1-(1/(1+'Productivity Gains'!C31))</f>
        <v>0</v>
      </c>
      <c r="L30" s="30">
        <f t="shared" si="3"/>
        <v>62578.245923529408</v>
      </c>
      <c r="M30" s="30">
        <f t="shared" si="4"/>
        <v>0</v>
      </c>
      <c r="N30" s="30">
        <f t="shared" si="1"/>
        <v>164.57347647058486</v>
      </c>
    </row>
    <row r="31" spans="1:19">
      <c r="A31" s="3">
        <v>18</v>
      </c>
      <c r="B31" s="34" t="s">
        <v>34</v>
      </c>
      <c r="C31" s="30">
        <f>+'Cost Pools &amp; VV Factor from ACR'!C47</f>
        <v>21404.295470000001</v>
      </c>
      <c r="D31" s="38">
        <f>+'Cost Pools &amp; VV Factor from ACR'!D47</f>
        <v>0.9587</v>
      </c>
      <c r="E31" s="95">
        <f>+('Hours by Status From MODS'!$C32/('Hours by Status From MODS'!$C32+'Hours by Status From MODS'!$D32))*$C31*(1-$D31)</f>
        <v>696.07987829570152</v>
      </c>
      <c r="F31" s="95">
        <f>+('Hours by Status From MODS'!$C32/('Hours by Status From MODS'!$C32+'Hours by Status From MODS'!$D32))*$C31*($D31)</f>
        <v>16158.154463004577</v>
      </c>
      <c r="G31" s="96">
        <f>+('Hours by Status From MODS'!$D32/('Hours by Status From MODS'!$C32+'Hours by Status From MODS'!$D32))*$C31*(1-$D31)</f>
        <v>187.91752461529845</v>
      </c>
      <c r="H31" s="96">
        <f>+('Hours by Status From MODS'!$D32/('Hours by Status From MODS'!$C32+'Hours by Status From MODS'!$D32))*$C31*($D31)</f>
        <v>4362.1436040844219</v>
      </c>
      <c r="I31" s="30">
        <f t="shared" si="2"/>
        <v>21216.377945384702</v>
      </c>
      <c r="J31" s="30">
        <f t="shared" si="0"/>
        <v>187.91752461529904</v>
      </c>
      <c r="K31" s="32">
        <f>1-(1/(1+'Productivity Gains'!C32))</f>
        <v>0</v>
      </c>
      <c r="L31" s="30">
        <f t="shared" si="3"/>
        <v>21216.377945384702</v>
      </c>
      <c r="M31" s="30">
        <f t="shared" si="4"/>
        <v>0</v>
      </c>
      <c r="N31" s="30">
        <f t="shared" si="1"/>
        <v>187.91752461529904</v>
      </c>
    </row>
    <row r="32" spans="1:19">
      <c r="A32" s="3">
        <v>18</v>
      </c>
      <c r="B32" s="34" t="s">
        <v>37</v>
      </c>
      <c r="C32" s="30">
        <f>+'Cost Pools &amp; VV Factor from ACR'!C50</f>
        <v>92191.125400000004</v>
      </c>
      <c r="D32" s="38">
        <f>+'Cost Pools &amp; VV Factor from ACR'!D50</f>
        <v>0.61350000000000005</v>
      </c>
      <c r="E32" s="95">
        <f>+('Hours by Status From MODS'!$C35/('Hours by Status From MODS'!$C35+'Hours by Status From MODS'!$D35))*$C32*(1-$D32)</f>
        <v>26539.617100499348</v>
      </c>
      <c r="F32" s="95">
        <f>+('Hours by Status From MODS'!$C35/('Hours by Status From MODS'!$C35+'Hours by Status From MODS'!$D35))*$C32*($D32)</f>
        <v>42126.921322526141</v>
      </c>
      <c r="G32" s="96">
        <f>+('Hours by Status From MODS'!$D35/('Hours by Status From MODS'!$C35+'Hours by Status From MODS'!$D35))*$C32*(1-$D32)</f>
        <v>9092.252866600651</v>
      </c>
      <c r="H32" s="96">
        <f>+('Hours by Status From MODS'!$D35/('Hours by Status From MODS'!$C35+'Hours by Status From MODS'!$D35))*$C32*($D32)</f>
        <v>14432.334110373868</v>
      </c>
      <c r="I32" s="30">
        <f t="shared" si="2"/>
        <v>83098.87253339935</v>
      </c>
      <c r="J32" s="30">
        <f t="shared" si="0"/>
        <v>9092.2528666006547</v>
      </c>
      <c r="K32" s="32">
        <f>1-(1/(1+'Productivity Gains'!C33))</f>
        <v>0.33333333333333337</v>
      </c>
      <c r="L32" s="30">
        <f t="shared" si="3"/>
        <v>55399.248355599564</v>
      </c>
      <c r="M32" s="30">
        <f t="shared" si="4"/>
        <v>27699.624177799786</v>
      </c>
      <c r="N32" s="30">
        <f t="shared" si="1"/>
        <v>36791.87704440044</v>
      </c>
    </row>
    <row r="33" spans="1:14">
      <c r="A33" s="3">
        <v>18</v>
      </c>
      <c r="B33" s="34" t="s">
        <v>38</v>
      </c>
      <c r="C33" s="30">
        <f>+'Cost Pools &amp; VV Factor from ACR'!C51</f>
        <v>16181.647199999998</v>
      </c>
      <c r="D33" s="38">
        <f>+'Cost Pools &amp; VV Factor from ACR'!D51</f>
        <v>0.96430000000000005</v>
      </c>
      <c r="E33" s="95">
        <f>+('Hours by Status From MODS'!$C36/('Hours by Status From MODS'!$C36+'Hours by Status From MODS'!$D36))*$C33*(1-$D33)</f>
        <v>501.48150575801344</v>
      </c>
      <c r="F33" s="95">
        <f>+('Hours by Status From MODS'!$C36/('Hours by Status From MODS'!$C36+'Hours by Status From MODS'!$D36))*$C33*($D33)</f>
        <v>13545.619495867031</v>
      </c>
      <c r="G33" s="96">
        <f>+('Hours by Status From MODS'!$D36/('Hours by Status From MODS'!$C36+'Hours by Status From MODS'!$D36))*$C33*(1-$D33)</f>
        <v>76.203299281985792</v>
      </c>
      <c r="H33" s="96">
        <f>+('Hours by Status From MODS'!$D36/('Hours by Status From MODS'!$C36+'Hours by Status From MODS'!$D36))*$C33*($D33)</f>
        <v>2058.3428990929692</v>
      </c>
      <c r="I33" s="30">
        <f t="shared" si="2"/>
        <v>16105.443900718014</v>
      </c>
      <c r="J33" s="30">
        <f t="shared" si="0"/>
        <v>76.203299281984073</v>
      </c>
      <c r="K33" s="32">
        <f>1-(1/(1+'Productivity Gains'!C34))</f>
        <v>0</v>
      </c>
      <c r="L33" s="30">
        <f t="shared" si="3"/>
        <v>16105.443900718014</v>
      </c>
      <c r="M33" s="30">
        <f t="shared" si="4"/>
        <v>0</v>
      </c>
      <c r="N33" s="30">
        <f t="shared" si="1"/>
        <v>76.203299281984073</v>
      </c>
    </row>
    <row r="34" spans="1:14">
      <c r="A34" s="3">
        <v>18</v>
      </c>
      <c r="B34" s="29" t="s">
        <v>39</v>
      </c>
      <c r="C34" s="30">
        <f>+'Cost Pools &amp; VV Factor from ACR'!C52</f>
        <v>31604.513440000002</v>
      </c>
      <c r="D34" s="38">
        <f>+'Cost Pools &amp; VV Factor from ACR'!D52</f>
        <v>0.99480000000000002</v>
      </c>
      <c r="E34" s="95">
        <f>+('Hours by Status From MODS'!$C37/('Hours by Status From MODS'!$C37+'Hours by Status From MODS'!$D37))*$C34*(1-$D34)</f>
        <v>123.03427626771578</v>
      </c>
      <c r="F34" s="95">
        <f>+('Hours by Status From MODS'!$C37/('Hours by Status From MODS'!$C37+'Hours by Status From MODS'!$D37))*$C34*($D34)</f>
        <v>23537.403467523858</v>
      </c>
      <c r="G34" s="96">
        <f>+('Hours by Status From MODS'!$D37/('Hours by Status From MODS'!$C37+'Hours by Status From MODS'!$D37))*$C34*(1-$D34)</f>
        <v>41.309193620283686</v>
      </c>
      <c r="H34" s="96">
        <f>+('Hours by Status From MODS'!$D37/('Hours by Status From MODS'!$C37+'Hours by Status From MODS'!$D37))*$C34*($D34)</f>
        <v>7902.7665025881442</v>
      </c>
      <c r="I34" s="30">
        <f t="shared" si="2"/>
        <v>31563.204246379719</v>
      </c>
      <c r="J34" s="30">
        <f t="shared" si="0"/>
        <v>41.309193620283622</v>
      </c>
      <c r="K34" s="32">
        <f>1-(1/(1+'Productivity Gains'!C35))</f>
        <v>9.0909090909090939E-2</v>
      </c>
      <c r="L34" s="30">
        <f t="shared" si="3"/>
        <v>28693.822042163381</v>
      </c>
      <c r="M34" s="30">
        <f t="shared" si="4"/>
        <v>2869.3822042163374</v>
      </c>
      <c r="N34" s="30">
        <f t="shared" si="1"/>
        <v>2910.691397836621</v>
      </c>
    </row>
    <row r="35" spans="1:14">
      <c r="A35" s="3">
        <v>18</v>
      </c>
      <c r="B35" s="29" t="s">
        <v>40</v>
      </c>
      <c r="C35" s="30">
        <f>+'Cost Pools &amp; VV Factor from ACR'!C53</f>
        <v>88042.055139999997</v>
      </c>
      <c r="D35" s="38">
        <f>+'Cost Pools &amp; VV Factor from ACR'!D53</f>
        <v>0.95679999999999998</v>
      </c>
      <c r="E35" s="95">
        <f>+('Hours by Status From MODS'!$C38/('Hours by Status From MODS'!$C38+'Hours by Status From MODS'!$D38))*$C35*(1-$D35)</f>
        <v>2925.9511471991627</v>
      </c>
      <c r="F35" s="95">
        <f>+('Hours by Status From MODS'!$C38/('Hours by Status From MODS'!$C38+'Hours by Status From MODS'!$D38))*$C35*($D35)</f>
        <v>64804.399482411063</v>
      </c>
      <c r="G35" s="96">
        <f>+('Hours by Status From MODS'!$D38/('Hours by Status From MODS'!$C38+'Hours by Status From MODS'!$D38))*$C35*(1-$D35)</f>
        <v>877.46563484883836</v>
      </c>
      <c r="H35" s="96">
        <f>+('Hours by Status From MODS'!$D38/('Hours by Status From MODS'!$C38+'Hours by Status From MODS'!$D38))*$C35*($D35)</f>
        <v>19434.23887554093</v>
      </c>
      <c r="I35" s="30">
        <f t="shared" si="2"/>
        <v>87164.589505151162</v>
      </c>
      <c r="J35" s="30">
        <f t="shared" si="0"/>
        <v>877.46563484883518</v>
      </c>
      <c r="K35" s="32">
        <f>1-(1/(1+'Productivity Gains'!C36))</f>
        <v>9.0909090909090939E-2</v>
      </c>
      <c r="L35" s="30">
        <f t="shared" si="3"/>
        <v>79240.535913773783</v>
      </c>
      <c r="M35" s="30">
        <f t="shared" si="4"/>
        <v>7924.0535913773783</v>
      </c>
      <c r="N35" s="30">
        <f t="shared" si="1"/>
        <v>8801.5192262262135</v>
      </c>
    </row>
    <row r="36" spans="1:14">
      <c r="A36" s="3">
        <v>18</v>
      </c>
      <c r="B36" s="29" t="s">
        <v>41</v>
      </c>
      <c r="C36" s="30">
        <f>+'Cost Pools &amp; VV Factor from ACR'!C54</f>
        <v>71610.523609999989</v>
      </c>
      <c r="D36" s="38">
        <f>+'Cost Pools &amp; VV Factor from ACR'!D54</f>
        <v>0.85709999999999997</v>
      </c>
      <c r="E36" s="95">
        <f>+('Hours by Status From MODS'!$C39/('Hours by Status From MODS'!$C39+'Hours by Status From MODS'!$D39))*$C36*(1-$D36)</f>
        <v>8049.1259795121841</v>
      </c>
      <c r="F36" s="95">
        <f>+('Hours by Status From MODS'!$C39/('Hours by Status From MODS'!$C39+'Hours by Status From MODS'!$D39))*$C36*($D36)</f>
        <v>48277.857781944658</v>
      </c>
      <c r="G36" s="96">
        <f>+('Hours by Status From MODS'!$D39/('Hours by Status From MODS'!$C39+'Hours by Status From MODS'!$D39))*$C36*(1-$D36)</f>
        <v>2184.0178443568157</v>
      </c>
      <c r="H36" s="96">
        <f>+('Hours by Status From MODS'!$D39/('Hours by Status From MODS'!$C39+'Hours by Status From MODS'!$D39))*$C36*($D36)</f>
        <v>13099.522004186329</v>
      </c>
      <c r="I36" s="30">
        <f t="shared" si="2"/>
        <v>69426.505765643175</v>
      </c>
      <c r="J36" s="30">
        <f t="shared" si="0"/>
        <v>2184.0178443568147</v>
      </c>
      <c r="K36" s="32">
        <f>1-(1/(1+'Productivity Gains'!C37))</f>
        <v>0.19999999999999996</v>
      </c>
      <c r="L36" s="30">
        <f t="shared" si="3"/>
        <v>55541.204612514543</v>
      </c>
      <c r="M36" s="30">
        <f t="shared" si="4"/>
        <v>13885.301153128632</v>
      </c>
      <c r="N36" s="30">
        <f t="shared" si="1"/>
        <v>16069.318997485447</v>
      </c>
    </row>
    <row r="37" spans="1:14">
      <c r="C37" s="28"/>
      <c r="D37" s="23"/>
      <c r="E37" s="28"/>
      <c r="F37" s="28"/>
      <c r="G37" s="28"/>
      <c r="H37" s="28"/>
      <c r="I37" s="28"/>
      <c r="J37" s="28"/>
      <c r="K37" s="23"/>
      <c r="L37" s="28"/>
      <c r="M37" s="28"/>
      <c r="N37" s="28"/>
    </row>
    <row r="38" spans="1:14">
      <c r="B38" s="39" t="s">
        <v>58</v>
      </c>
      <c r="C38" s="40">
        <f>SUM(C6:C37)</f>
        <v>7322104.5136699993</v>
      </c>
      <c r="D38" s="41"/>
      <c r="E38" s="40">
        <f t="shared" ref="E38:J38" si="5">SUM(E6:E37)</f>
        <v>193669.07087028326</v>
      </c>
      <c r="F38" s="40">
        <f t="shared" si="5"/>
        <v>5433662.5664967773</v>
      </c>
      <c r="G38" s="40">
        <f t="shared" si="5"/>
        <v>58372.854634307718</v>
      </c>
      <c r="H38" s="40">
        <f t="shared" si="5"/>
        <v>1636400.0216686318</v>
      </c>
      <c r="I38" s="40">
        <f t="shared" si="5"/>
        <v>7263731.659035692</v>
      </c>
      <c r="J38" s="40">
        <f t="shared" si="5"/>
        <v>58372.854634307616</v>
      </c>
      <c r="K38" s="41"/>
      <c r="L38" s="40">
        <f>SUM(L6:L37)</f>
        <v>6295524.2092285426</v>
      </c>
      <c r="M38" s="40">
        <f>SUM(M6:M37)</f>
        <v>968207.44980714913</v>
      </c>
      <c r="N38" s="40">
        <f>SUM(N6:N37)</f>
        <v>1026580.3044414567</v>
      </c>
    </row>
    <row r="39" spans="1:14">
      <c r="E39" s="28"/>
      <c r="F39" s="28"/>
      <c r="G39" s="28"/>
      <c r="H39" s="28"/>
      <c r="I39" s="28"/>
      <c r="J39" s="28"/>
      <c r="L39" s="28"/>
      <c r="M39" s="28"/>
      <c r="N39" s="28"/>
    </row>
    <row r="40" spans="1:14">
      <c r="L40" s="40"/>
      <c r="M40" s="40"/>
      <c r="N40" s="40"/>
    </row>
    <row r="41" spans="1:14">
      <c r="B41" t="s">
        <v>98</v>
      </c>
      <c r="C41" s="76">
        <f>+J38</f>
        <v>58372.854634307616</v>
      </c>
      <c r="N41" s="27"/>
    </row>
    <row r="42" spans="1:14">
      <c r="B42" t="s">
        <v>99</v>
      </c>
      <c r="C42" s="76">
        <f>+M38</f>
        <v>968207.44980714913</v>
      </c>
      <c r="L42" s="76"/>
      <c r="M42" s="76"/>
      <c r="N42" s="76"/>
    </row>
    <row r="43" spans="1:14">
      <c r="F43" s="76"/>
      <c r="G43" s="76"/>
    </row>
    <row r="44" spans="1:14">
      <c r="F44" s="76"/>
      <c r="G44" s="76"/>
    </row>
    <row r="45" spans="1:14">
      <c r="F45" s="76"/>
      <c r="G45" s="76"/>
    </row>
    <row r="46" spans="1:14">
      <c r="F46" s="76"/>
      <c r="G46" s="76"/>
    </row>
    <row r="47" spans="1:14">
      <c r="F47" s="76"/>
      <c r="G47" s="76"/>
    </row>
    <row r="48" spans="1:14">
      <c r="F48" s="76"/>
      <c r="G48" s="76"/>
    </row>
    <row r="49" spans="6:7">
      <c r="F49" s="76"/>
      <c r="G49" s="76"/>
    </row>
    <row r="50" spans="6:7">
      <c r="F50" s="76"/>
      <c r="G50" s="76"/>
    </row>
    <row r="51" spans="6:7">
      <c r="F51" s="76"/>
      <c r="G51" s="76"/>
    </row>
    <row r="52" spans="6:7">
      <c r="F52" s="76"/>
      <c r="G52" s="76"/>
    </row>
    <row r="53" spans="6:7">
      <c r="F53" s="76"/>
      <c r="G53" s="76"/>
    </row>
    <row r="54" spans="6:7">
      <c r="F54" s="76"/>
      <c r="G54" s="76"/>
    </row>
    <row r="55" spans="6:7">
      <c r="F55" s="76"/>
      <c r="G55" s="76"/>
    </row>
    <row r="56" spans="6:7">
      <c r="F56" s="76"/>
      <c r="G56" s="76"/>
    </row>
    <row r="57" spans="6:7">
      <c r="F57" s="76"/>
      <c r="G57" s="76"/>
    </row>
    <row r="58" spans="6:7">
      <c r="F58" s="76"/>
      <c r="G58" s="76"/>
    </row>
    <row r="59" spans="6:7">
      <c r="F59" s="76"/>
      <c r="G59" s="76"/>
    </row>
    <row r="60" spans="6:7">
      <c r="F60" s="76"/>
      <c r="G60" s="76"/>
    </row>
    <row r="61" spans="6:7">
      <c r="F61" s="76"/>
      <c r="G61" s="76"/>
    </row>
    <row r="62" spans="6:7">
      <c r="F62" s="76"/>
      <c r="G62" s="76"/>
    </row>
    <row r="63" spans="6:7">
      <c r="F63" s="76"/>
      <c r="G63" s="76"/>
    </row>
    <row r="64" spans="6:7">
      <c r="F64" s="76"/>
      <c r="G64" s="76"/>
    </row>
    <row r="65" spans="6:7">
      <c r="F65" s="76"/>
      <c r="G65" s="76"/>
    </row>
    <row r="66" spans="6:7">
      <c r="F66" s="76"/>
      <c r="G66" s="76"/>
    </row>
    <row r="67" spans="6:7">
      <c r="F67" s="76"/>
      <c r="G67" s="76"/>
    </row>
    <row r="68" spans="6:7">
      <c r="F68" s="76"/>
      <c r="G68" s="76"/>
    </row>
    <row r="69" spans="6:7">
      <c r="F69" s="76"/>
      <c r="G69" s="76"/>
    </row>
    <row r="70" spans="6:7">
      <c r="F70" s="76"/>
      <c r="G70" s="76"/>
    </row>
    <row r="71" spans="6:7">
      <c r="F71" s="76"/>
      <c r="G71" s="76"/>
    </row>
    <row r="72" spans="6:7">
      <c r="F72" s="76"/>
      <c r="G72" s="76"/>
    </row>
    <row r="73" spans="6:7">
      <c r="F73" s="76"/>
      <c r="G73" s="76"/>
    </row>
    <row r="74" spans="6:7">
      <c r="F74" s="76"/>
      <c r="G74" s="76"/>
    </row>
    <row r="75" spans="6:7">
      <c r="F75" s="76"/>
      <c r="G75" s="76"/>
    </row>
  </sheetData>
  <mergeCells count="3">
    <mergeCell ref="G4:H4"/>
    <mergeCell ref="E4:F4"/>
    <mergeCell ref="B3:N3"/>
  </mergeCells>
  <pageMargins left="0.2" right="0.38" top="1.27" bottom="0.75" header="0.46" footer="0.3"/>
  <pageSetup scale="73" orientation="landscape" r:id="rId1"/>
  <headerFooter>
    <oddHeader xml:space="preserve">&amp;CCONFIDENTIAL DRAFT
For Discussion Purposes Only, Not Approved By Postal Management
Predecisional and Privileged, Commercially Sensitive Information-Please do not Disclose.
This document is subject to FOIA Exemptions 3,4,5 and 39 USC 410(c)(2)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6:J43"/>
  <sheetViews>
    <sheetView workbookViewId="0">
      <selection activeCell="M14" sqref="M14"/>
    </sheetView>
  </sheetViews>
  <sheetFormatPr defaultRowHeight="14.4"/>
  <cols>
    <col min="2" max="2" width="16.33203125" customWidth="1"/>
    <col min="3" max="3" width="19.88671875" customWidth="1"/>
    <col min="6" max="6" width="37.6640625" customWidth="1"/>
    <col min="7" max="7" width="28.88671875" customWidth="1"/>
    <col min="8" max="8" width="20.33203125" customWidth="1"/>
    <col min="10" max="10" width="10.109375" bestFit="1" customWidth="1"/>
  </cols>
  <sheetData>
    <row r="6" spans="2:7" ht="22.5" customHeight="1">
      <c r="B6" s="128" t="s">
        <v>126</v>
      </c>
      <c r="C6" s="128"/>
      <c r="D6" s="43"/>
      <c r="F6" s="129" t="s">
        <v>63</v>
      </c>
      <c r="G6" s="129"/>
    </row>
    <row r="7" spans="2:7" ht="22.5" customHeight="1">
      <c r="B7" s="47" t="s">
        <v>59</v>
      </c>
      <c r="C7" s="47" t="s">
        <v>60</v>
      </c>
      <c r="D7" s="43"/>
      <c r="F7" s="23" t="s">
        <v>64</v>
      </c>
      <c r="G7" s="23" t="s">
        <v>65</v>
      </c>
    </row>
    <row r="8" spans="2:7" ht="22.5" customHeight="1">
      <c r="B8" s="44">
        <v>10</v>
      </c>
      <c r="C8" s="45">
        <v>8904323.75</v>
      </c>
      <c r="D8" s="43"/>
      <c r="F8" s="49" t="str">
        <f>+B6</f>
        <v>Revised Active Facilities</v>
      </c>
      <c r="G8" s="50">
        <f>+C8/C16</f>
        <v>6.3422446261196266E-2</v>
      </c>
    </row>
    <row r="9" spans="2:7" ht="22.5" customHeight="1">
      <c r="B9" s="44">
        <v>11</v>
      </c>
      <c r="C9" s="45">
        <v>32217808.219999999</v>
      </c>
      <c r="D9" s="43"/>
      <c r="F9" s="49" t="str">
        <f>+B18</f>
        <v>Revised Inactive Facilities</v>
      </c>
      <c r="G9" s="50">
        <f>+C20/C28</f>
        <v>6.3578443716971689E-2</v>
      </c>
    </row>
    <row r="10" spans="2:7" ht="22.5" customHeight="1">
      <c r="B10" s="44">
        <v>12</v>
      </c>
      <c r="C10" s="45">
        <v>6155497.7999999998</v>
      </c>
      <c r="D10" s="43"/>
      <c r="F10" s="49" t="str">
        <f>+B30</f>
        <v>All Facilties</v>
      </c>
      <c r="G10" s="50">
        <f>+C32/C40</f>
        <v>6.3458559665290223E-2</v>
      </c>
    </row>
    <row r="11" spans="2:7" ht="22.5" customHeight="1">
      <c r="B11" s="44">
        <v>13</v>
      </c>
      <c r="C11" s="45">
        <v>16902958.98</v>
      </c>
      <c r="D11" s="43"/>
      <c r="F11" s="101"/>
    </row>
    <row r="12" spans="2:7" ht="22.5" customHeight="1">
      <c r="B12" s="44">
        <v>14</v>
      </c>
      <c r="C12" s="45">
        <v>17871915.989999998</v>
      </c>
      <c r="D12" s="43"/>
    </row>
    <row r="13" spans="2:7" ht="22.5" customHeight="1">
      <c r="B13" s="44">
        <v>15</v>
      </c>
      <c r="C13" s="45">
        <v>157334.49</v>
      </c>
      <c r="D13" s="43"/>
    </row>
    <row r="14" spans="2:7" ht="22.5" customHeight="1">
      <c r="B14" s="44">
        <v>17</v>
      </c>
      <c r="C14" s="45">
        <v>55655341.049999997</v>
      </c>
      <c r="D14" s="43"/>
    </row>
    <row r="15" spans="2:7" ht="22.5" customHeight="1">
      <c r="B15" s="44">
        <v>18</v>
      </c>
      <c r="C15" s="45">
        <v>11436183.869999999</v>
      </c>
      <c r="D15" s="43"/>
    </row>
    <row r="16" spans="2:7" ht="22.5" customHeight="1">
      <c r="B16" s="97" t="s">
        <v>62</v>
      </c>
      <c r="C16" s="98">
        <f>+SUM(C9:C15)</f>
        <v>140397040.39999998</v>
      </c>
      <c r="D16" s="43"/>
    </row>
    <row r="17" spans="2:10" ht="22.5" customHeight="1">
      <c r="B17" s="101" t="s">
        <v>108</v>
      </c>
      <c r="C17" s="46"/>
      <c r="D17" s="43"/>
    </row>
    <row r="18" spans="2:10" ht="22.5" customHeight="1">
      <c r="B18" s="128" t="s">
        <v>127</v>
      </c>
      <c r="C18" s="128"/>
      <c r="D18" s="43"/>
      <c r="F18" s="129" t="s">
        <v>66</v>
      </c>
      <c r="G18" s="129"/>
      <c r="H18" s="129"/>
    </row>
    <row r="19" spans="2:10" ht="22.5" customHeight="1">
      <c r="B19" s="47" t="s">
        <v>59</v>
      </c>
      <c r="C19" s="47" t="s">
        <v>60</v>
      </c>
      <c r="D19" s="43"/>
    </row>
    <row r="20" spans="2:10" ht="22.5" customHeight="1">
      <c r="B20" s="44">
        <v>10</v>
      </c>
      <c r="C20" s="45">
        <v>2688901.3</v>
      </c>
      <c r="D20" s="43"/>
      <c r="F20" s="51" t="s">
        <v>67</v>
      </c>
      <c r="G20" s="57" t="s">
        <v>68</v>
      </c>
      <c r="H20" s="57" t="s">
        <v>69</v>
      </c>
    </row>
    <row r="21" spans="2:10" ht="22.5" customHeight="1">
      <c r="B21" s="44">
        <v>11</v>
      </c>
      <c r="C21" s="45">
        <v>10481818.41</v>
      </c>
      <c r="D21" s="43"/>
      <c r="F21" s="52" t="s">
        <v>70</v>
      </c>
      <c r="G21" s="53" t="s">
        <v>71</v>
      </c>
      <c r="H21" s="53" t="s">
        <v>72</v>
      </c>
    </row>
    <row r="22" spans="2:10" ht="22.5" customHeight="1">
      <c r="B22" s="44">
        <v>12</v>
      </c>
      <c r="C22" s="45">
        <v>2253149.9700000002</v>
      </c>
      <c r="D22" s="43"/>
      <c r="F22" s="52" t="s">
        <v>73</v>
      </c>
      <c r="G22" s="54">
        <v>2.1</v>
      </c>
      <c r="H22" s="54">
        <v>3.1</v>
      </c>
    </row>
    <row r="23" spans="2:10" ht="22.5" customHeight="1">
      <c r="B23" s="44">
        <v>13</v>
      </c>
      <c r="C23" s="45">
        <v>3832416.73</v>
      </c>
      <c r="D23" s="43"/>
      <c r="F23" s="55" t="s">
        <v>74</v>
      </c>
      <c r="G23" s="56">
        <v>776545</v>
      </c>
      <c r="H23" s="56">
        <v>12108260.499999998</v>
      </c>
      <c r="J23" s="68"/>
    </row>
    <row r="24" spans="2:10" ht="22.5" customHeight="1">
      <c r="B24" s="44">
        <v>14</v>
      </c>
      <c r="C24" s="45">
        <v>5441827.1699999999</v>
      </c>
      <c r="D24" s="43"/>
      <c r="F24" s="58" t="s">
        <v>75</v>
      </c>
      <c r="G24" s="42"/>
    </row>
    <row r="25" spans="2:10" ht="22.5" customHeight="1">
      <c r="B25" s="44">
        <v>15</v>
      </c>
      <c r="C25" s="45">
        <v>38525.370000000003</v>
      </c>
      <c r="D25" s="43"/>
      <c r="F25" s="59" t="s">
        <v>76</v>
      </c>
      <c r="G25" s="50"/>
      <c r="H25" s="50">
        <f>+G23/H23</f>
        <v>6.413348969490705E-2</v>
      </c>
    </row>
    <row r="26" spans="2:10" ht="22.5" customHeight="1">
      <c r="B26" s="44">
        <v>17</v>
      </c>
      <c r="C26" s="45">
        <v>16775055.43</v>
      </c>
      <c r="D26" s="43"/>
    </row>
    <row r="27" spans="2:10" ht="22.5" customHeight="1">
      <c r="B27" s="44">
        <v>18</v>
      </c>
      <c r="C27" s="45">
        <v>3469863.72</v>
      </c>
      <c r="D27" s="43"/>
    </row>
    <row r="28" spans="2:10" ht="22.5" customHeight="1">
      <c r="B28" s="44" t="s">
        <v>62</v>
      </c>
      <c r="C28" s="45">
        <f>+SUM(C21:C27)</f>
        <v>42292656.799999997</v>
      </c>
      <c r="D28" s="43"/>
    </row>
    <row r="29" spans="2:10" ht="22.5" customHeight="1">
      <c r="B29" s="101" t="s">
        <v>108</v>
      </c>
      <c r="C29" s="46"/>
      <c r="D29" s="43"/>
    </row>
    <row r="30" spans="2:10" ht="22.5" customHeight="1">
      <c r="B30" s="128" t="s">
        <v>61</v>
      </c>
      <c r="C30" s="128"/>
      <c r="D30" s="43"/>
      <c r="F30" s="48" t="s">
        <v>131</v>
      </c>
    </row>
    <row r="31" spans="2:10" ht="22.5" customHeight="1">
      <c r="B31" s="47" t="s">
        <v>59</v>
      </c>
      <c r="C31" s="47" t="s">
        <v>60</v>
      </c>
      <c r="D31" s="43"/>
      <c r="F31" s="49" t="s">
        <v>130</v>
      </c>
      <c r="G31" s="61">
        <f>+'Calc Labor Cost Savings'!N38</f>
        <v>1026580.3044414567</v>
      </c>
    </row>
    <row r="32" spans="2:10" ht="22.5" customHeight="1">
      <c r="B32" s="44">
        <f>+B20</f>
        <v>10</v>
      </c>
      <c r="C32" s="45">
        <f t="shared" ref="C32:C39" si="0">+C8+C20</f>
        <v>11593225.050000001</v>
      </c>
      <c r="D32" s="43"/>
      <c r="F32" s="49" t="s">
        <v>77</v>
      </c>
      <c r="G32" s="61">
        <f>+G10*G31</f>
        <v>65145.307500609983</v>
      </c>
    </row>
    <row r="33" spans="2:4" ht="22.5" customHeight="1">
      <c r="B33" s="44">
        <f t="shared" ref="B33:B39" si="1">+B21</f>
        <v>11</v>
      </c>
      <c r="C33" s="45">
        <f t="shared" si="0"/>
        <v>42699626.629999995</v>
      </c>
      <c r="D33" s="43"/>
    </row>
    <row r="34" spans="2:4" ht="22.5" customHeight="1">
      <c r="B34" s="44">
        <f t="shared" si="1"/>
        <v>12</v>
      </c>
      <c r="C34" s="45">
        <f t="shared" si="0"/>
        <v>8408647.7699999996</v>
      </c>
      <c r="D34" s="43"/>
    </row>
    <row r="35" spans="2:4" ht="22.5" customHeight="1">
      <c r="B35" s="44">
        <f t="shared" si="1"/>
        <v>13</v>
      </c>
      <c r="C35" s="45">
        <f t="shared" si="0"/>
        <v>20735375.710000001</v>
      </c>
      <c r="D35" s="43"/>
    </row>
    <row r="36" spans="2:4" ht="22.5" customHeight="1">
      <c r="B36" s="44">
        <f t="shared" si="1"/>
        <v>14</v>
      </c>
      <c r="C36" s="45">
        <f t="shared" si="0"/>
        <v>23313743.159999996</v>
      </c>
      <c r="D36" s="43"/>
    </row>
    <row r="37" spans="2:4" ht="22.5" customHeight="1">
      <c r="B37" s="44">
        <f t="shared" si="1"/>
        <v>15</v>
      </c>
      <c r="C37" s="45">
        <f t="shared" si="0"/>
        <v>195859.86</v>
      </c>
      <c r="D37" s="43"/>
    </row>
    <row r="38" spans="2:4" ht="22.5" customHeight="1">
      <c r="B38" s="44">
        <f t="shared" si="1"/>
        <v>17</v>
      </c>
      <c r="C38" s="45">
        <f t="shared" si="0"/>
        <v>72430396.479999989</v>
      </c>
      <c r="D38" s="43"/>
    </row>
    <row r="39" spans="2:4" ht="22.5" customHeight="1">
      <c r="B39" s="44">
        <f t="shared" si="1"/>
        <v>18</v>
      </c>
      <c r="C39" s="45">
        <f t="shared" si="0"/>
        <v>14906047.59</v>
      </c>
      <c r="D39" s="43"/>
    </row>
    <row r="40" spans="2:4" ht="22.5" customHeight="1">
      <c r="B40" s="44" t="s">
        <v>62</v>
      </c>
      <c r="C40" s="45">
        <f>+SUM(C33:C39)</f>
        <v>182689697.19999996</v>
      </c>
      <c r="D40" s="43"/>
    </row>
    <row r="41" spans="2:4">
      <c r="B41" s="101" t="s">
        <v>108</v>
      </c>
      <c r="C41" s="43"/>
      <c r="D41" s="43"/>
    </row>
    <row r="42" spans="2:4">
      <c r="B42" s="43"/>
      <c r="C42" s="43"/>
      <c r="D42" s="43"/>
    </row>
    <row r="43" spans="2:4">
      <c r="B43" s="43"/>
      <c r="C43" s="43"/>
      <c r="D43" s="43"/>
    </row>
  </sheetData>
  <mergeCells count="5">
    <mergeCell ref="B30:C30"/>
    <mergeCell ref="B18:C18"/>
    <mergeCell ref="B6:C6"/>
    <mergeCell ref="F6:G6"/>
    <mergeCell ref="F18:H18"/>
  </mergeCells>
  <pageMargins left="0.7" right="0.32" top="0.92" bottom="0.41" header="0.3" footer="0.3"/>
  <pageSetup scale="68" orientation="landscape" r:id="rId1"/>
  <headerFooter>
    <oddHeader xml:space="preserve">&amp;CCONFIDENTIAL DRAFT
For Discussion Purposes Only, Not Approved By Postal Management
Predecisional and Privileged, Commercially Sensitive Information-Please do not Disclose.
This document is subject to FOIA Exemptions 3,4,5 and 39 USC 410(c)(2)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C9:I52"/>
  <sheetViews>
    <sheetView topLeftCell="C4" workbookViewId="0">
      <selection activeCell="H14" sqref="H14"/>
    </sheetView>
  </sheetViews>
  <sheetFormatPr defaultRowHeight="14.4"/>
  <cols>
    <col min="4" max="4" width="31.5546875" customWidth="1"/>
    <col min="5" max="5" width="31.44140625" customWidth="1"/>
    <col min="6" max="6" width="27.5546875" customWidth="1"/>
    <col min="7" max="7" width="47.33203125" customWidth="1"/>
    <col min="8" max="8" width="17.6640625" customWidth="1"/>
  </cols>
  <sheetData>
    <row r="9" spans="4:8" ht="15.6">
      <c r="D9" s="129" t="s">
        <v>115</v>
      </c>
      <c r="E9" s="129"/>
      <c r="G9" s="129" t="s">
        <v>128</v>
      </c>
      <c r="H9" s="129"/>
    </row>
    <row r="10" spans="4:8" ht="15.6">
      <c r="D10" s="79" t="s">
        <v>59</v>
      </c>
      <c r="E10" s="79" t="s">
        <v>89</v>
      </c>
      <c r="G10" s="79" t="s">
        <v>59</v>
      </c>
      <c r="H10" s="79" t="s">
        <v>89</v>
      </c>
    </row>
    <row r="11" spans="4:8" ht="24.9" customHeight="1">
      <c r="D11" s="84">
        <v>1</v>
      </c>
      <c r="E11" s="80">
        <v>284412.15999999997</v>
      </c>
      <c r="G11" s="84">
        <v>80</v>
      </c>
      <c r="H11" s="80">
        <v>291391.75</v>
      </c>
    </row>
    <row r="12" spans="4:8" ht="24.9" customHeight="1">
      <c r="D12" s="84">
        <v>2</v>
      </c>
      <c r="E12" s="80">
        <v>537862.71</v>
      </c>
      <c r="G12" s="101" t="s">
        <v>108</v>
      </c>
    </row>
    <row r="13" spans="4:8" ht="24.9" customHeight="1">
      <c r="D13" s="84">
        <v>3</v>
      </c>
      <c r="E13" s="80">
        <v>1813159.52</v>
      </c>
      <c r="G13" s="81" t="s">
        <v>90</v>
      </c>
      <c r="H13" s="82">
        <v>51.969700000000003</v>
      </c>
    </row>
    <row r="14" spans="4:8" ht="24.9" customHeight="1">
      <c r="D14" s="84">
        <v>4</v>
      </c>
      <c r="E14" s="80">
        <v>1781.01</v>
      </c>
      <c r="G14" s="81" t="s">
        <v>96</v>
      </c>
      <c r="H14" s="83">
        <f>+H13*H11</f>
        <v>15143541.829975002</v>
      </c>
    </row>
    <row r="15" spans="4:8" ht="24.9" customHeight="1">
      <c r="D15" s="84">
        <v>5</v>
      </c>
      <c r="E15" s="80">
        <v>56749.320000000007</v>
      </c>
    </row>
    <row r="16" spans="4:8" ht="24.9" customHeight="1">
      <c r="D16" s="84">
        <v>8</v>
      </c>
      <c r="E16" s="80">
        <v>689401.04</v>
      </c>
    </row>
    <row r="17" spans="3:6" ht="24.9" customHeight="1">
      <c r="D17" s="84">
        <v>9</v>
      </c>
      <c r="E17" s="80">
        <v>4332.67</v>
      </c>
    </row>
    <row r="18" spans="3:6" ht="24.9" customHeight="1">
      <c r="D18" s="85" t="s">
        <v>83</v>
      </c>
      <c r="E18" s="80">
        <f>SUM(E11:E17)</f>
        <v>3387698.4299999992</v>
      </c>
    </row>
    <row r="19" spans="3:6" ht="15.6">
      <c r="D19" s="101" t="s">
        <v>108</v>
      </c>
      <c r="E19" s="48"/>
    </row>
    <row r="20" spans="3:6" ht="15.6">
      <c r="D20" s="48"/>
      <c r="E20" s="48"/>
    </row>
    <row r="21" spans="3:6" ht="15.6">
      <c r="D21" s="48"/>
      <c r="E21" s="48"/>
    </row>
    <row r="22" spans="3:6" ht="33.75" customHeight="1">
      <c r="D22" s="89" t="s">
        <v>120</v>
      </c>
      <c r="E22" s="91">
        <f>+E18</f>
        <v>3387698.4299999992</v>
      </c>
      <c r="F22" s="65"/>
    </row>
    <row r="23" spans="3:6" ht="33.75" customHeight="1">
      <c r="D23" s="89" t="s">
        <v>116</v>
      </c>
      <c r="E23" s="114">
        <v>0.215</v>
      </c>
      <c r="F23" s="65"/>
    </row>
    <row r="24" spans="3:6" ht="33.75" customHeight="1">
      <c r="D24" s="89" t="s">
        <v>117</v>
      </c>
      <c r="E24" s="105">
        <f>+E23*E22</f>
        <v>728355.16244999983</v>
      </c>
      <c r="F24" s="65"/>
    </row>
    <row r="25" spans="3:6" ht="30" customHeight="1">
      <c r="D25" s="90" t="s">
        <v>90</v>
      </c>
      <c r="E25" s="92">
        <v>48.483800000000002</v>
      </c>
      <c r="F25" s="65"/>
    </row>
    <row r="26" spans="3:6" ht="30" customHeight="1">
      <c r="D26" s="90" t="s">
        <v>118</v>
      </c>
      <c r="E26" s="93">
        <f>+E25*E24</f>
        <v>35313426.025193304</v>
      </c>
    </row>
    <row r="27" spans="3:6">
      <c r="C27" s="106"/>
      <c r="D27" s="107" t="s">
        <v>129</v>
      </c>
    </row>
    <row r="41" spans="6:9">
      <c r="F41" s="86"/>
      <c r="G41" s="86"/>
      <c r="H41" s="86"/>
      <c r="I41" s="86"/>
    </row>
    <row r="42" spans="6:9">
      <c r="F42" s="86"/>
      <c r="G42" s="86"/>
      <c r="H42" s="86"/>
      <c r="I42" s="86"/>
    </row>
    <row r="43" spans="6:9">
      <c r="F43" s="86"/>
      <c r="G43" s="86"/>
      <c r="H43" s="86"/>
      <c r="I43" s="86"/>
    </row>
    <row r="44" spans="6:9">
      <c r="F44" s="86"/>
      <c r="G44" s="86"/>
      <c r="H44" s="87"/>
      <c r="I44" s="86"/>
    </row>
    <row r="45" spans="6:9">
      <c r="F45" s="86"/>
      <c r="G45" s="86"/>
      <c r="H45" s="87"/>
      <c r="I45" s="86"/>
    </row>
    <row r="46" spans="6:9">
      <c r="F46" s="86"/>
      <c r="G46" s="86"/>
      <c r="H46" s="87"/>
      <c r="I46" s="86"/>
    </row>
    <row r="47" spans="6:9">
      <c r="F47" s="86"/>
      <c r="G47" s="86"/>
      <c r="H47" s="87"/>
      <c r="I47" s="86"/>
    </row>
    <row r="48" spans="6:9">
      <c r="F48" s="86"/>
      <c r="G48" s="86"/>
      <c r="H48" s="86"/>
      <c r="I48" s="86"/>
    </row>
    <row r="49" spans="6:9">
      <c r="F49" s="86"/>
      <c r="G49" s="86"/>
      <c r="H49" s="86"/>
      <c r="I49" s="86"/>
    </row>
    <row r="50" spans="6:9">
      <c r="F50" s="86"/>
      <c r="G50" s="86"/>
      <c r="H50" s="86"/>
      <c r="I50" s="86"/>
    </row>
    <row r="51" spans="6:9">
      <c r="F51" s="86"/>
      <c r="G51" s="86"/>
      <c r="H51" s="86"/>
      <c r="I51" s="86"/>
    </row>
    <row r="52" spans="6:9">
      <c r="F52" s="86"/>
      <c r="G52" s="86"/>
      <c r="H52" s="86"/>
      <c r="I52" s="86"/>
    </row>
  </sheetData>
  <mergeCells count="2">
    <mergeCell ref="D9:E9"/>
    <mergeCell ref="G9:H9"/>
  </mergeCells>
  <pageMargins left="0.7" right="0.7" top="0.75" bottom="0.75" header="0.3" footer="0.3"/>
  <pageSetup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63"/>
  <sheetViews>
    <sheetView topLeftCell="A40" workbookViewId="0">
      <selection activeCell="S50" sqref="S50:T50"/>
    </sheetView>
  </sheetViews>
  <sheetFormatPr defaultRowHeight="14.4"/>
  <cols>
    <col min="2" max="2" width="41" bestFit="1" customWidth="1"/>
    <col min="3" max="4" width="14.109375" customWidth="1"/>
    <col min="5" max="5" width="12.88671875" customWidth="1"/>
    <col min="6" max="6" width="13" customWidth="1"/>
    <col min="7" max="7" width="12" customWidth="1"/>
    <col min="8" max="8" width="15.5546875" customWidth="1"/>
    <col min="9" max="9" width="15" customWidth="1"/>
    <col min="10" max="10" width="16.33203125" customWidth="1"/>
    <col min="11" max="11" width="13" customWidth="1"/>
    <col min="12" max="12" width="12.109375" customWidth="1"/>
    <col min="13" max="14" width="16.33203125" bestFit="1" customWidth="1"/>
    <col min="15" max="16" width="12" bestFit="1" customWidth="1"/>
    <col min="17" max="17" width="13.6640625" bestFit="1" customWidth="1"/>
    <col min="18" max="20" width="12" bestFit="1" customWidth="1"/>
  </cols>
  <sheetData>
    <row r="3" spans="1:16" ht="17.399999999999999">
      <c r="B3" s="127" t="s">
        <v>57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6">
      <c r="E4" s="126" t="s">
        <v>47</v>
      </c>
      <c r="F4" s="126"/>
      <c r="G4" s="126" t="s">
        <v>101</v>
      </c>
      <c r="H4" s="126"/>
    </row>
    <row r="5" spans="1:16" ht="56.25" customHeight="1">
      <c r="A5" s="23" t="s">
        <v>59</v>
      </c>
      <c r="B5" t="s">
        <v>81</v>
      </c>
      <c r="C5" t="s">
        <v>82</v>
      </c>
      <c r="D5" t="s">
        <v>51</v>
      </c>
      <c r="E5" s="25" t="s">
        <v>102</v>
      </c>
      <c r="F5" s="25" t="s">
        <v>84</v>
      </c>
      <c r="G5" s="25" t="s">
        <v>102</v>
      </c>
      <c r="H5" s="25" t="s">
        <v>84</v>
      </c>
      <c r="I5" s="25" t="s">
        <v>85</v>
      </c>
      <c r="J5" s="25" t="s">
        <v>55</v>
      </c>
      <c r="K5" s="25" t="s">
        <v>86</v>
      </c>
      <c r="L5" s="25" t="s">
        <v>87</v>
      </c>
    </row>
    <row r="6" spans="1:16">
      <c r="A6" s="4">
        <v>11</v>
      </c>
      <c r="B6" s="29" t="s">
        <v>2</v>
      </c>
      <c r="C6" s="62">
        <f>+'Hours by Status From MODS'!E7</f>
        <v>42479302.210000001</v>
      </c>
      <c r="D6" s="31">
        <f>+'Cost Pools &amp; VV Factor from ACR'!D10</f>
        <v>0.99419999999999997</v>
      </c>
      <c r="E6" s="62">
        <f>+('Hours by Status From MODS'!$C7/('Hours by Status From MODS'!$C7+'Hours by Status From MODS'!$D7))*$C6*(1-$D6)</f>
        <v>185830.52065200088</v>
      </c>
      <c r="F6" s="62">
        <f>+('Hours by Status From MODS'!$C7/('Hours by Status From MODS'!$C7+'Hours by Status From MODS'!$D7))*$C6*($D6)</f>
        <v>31853914.419348001</v>
      </c>
      <c r="G6" s="62">
        <f>+('Hours by Status From MODS'!$D7/('Hours by Status From MODS'!$C7+'Hours by Status From MODS'!$D7))*$C6*(1-$D6)</f>
        <v>60549.432166000282</v>
      </c>
      <c r="H6" s="62">
        <f>+('Hours by Status From MODS'!$D7/('Hours by Status From MODS'!$C7+'Hours by Status From MODS'!$D7))*$C6*($D6)</f>
        <v>10379007.837833999</v>
      </c>
      <c r="I6" s="62">
        <f>+E6+F6+H6</f>
        <v>42418752.777833998</v>
      </c>
      <c r="J6" s="32">
        <f>1-(1/(1+'Productivity Gains'!C7))</f>
        <v>0.18032786885245899</v>
      </c>
      <c r="K6" s="62">
        <f>+I6*(1-J6)</f>
        <v>34769469.490027867</v>
      </c>
      <c r="L6" s="62">
        <f t="shared" ref="L6:L36" si="0">+C6-K6</f>
        <v>7709832.7199721336</v>
      </c>
      <c r="N6" s="27"/>
      <c r="O6" s="26"/>
      <c r="P6" s="27"/>
    </row>
    <row r="7" spans="1:16">
      <c r="A7" s="4">
        <v>11</v>
      </c>
      <c r="B7" s="29" t="s">
        <v>3</v>
      </c>
      <c r="C7" s="62">
        <f>+'Hours by Status From MODS'!E8</f>
        <v>220330.07</v>
      </c>
      <c r="D7" s="38">
        <f>+'Cost Pools &amp; VV Factor from ACR'!D11</f>
        <v>0.99370000000000003</v>
      </c>
      <c r="E7" s="62">
        <f>+('Hours by Status From MODS'!$C8/('Hours by Status From MODS'!$C8+'Hours by Status From MODS'!$D8))*$C7*(1-$D7)</f>
        <v>1121.834258999995</v>
      </c>
      <c r="F7" s="62">
        <f>+('Hours by Status From MODS'!$C8/('Hours by Status From MODS'!$C8+'Hours by Status From MODS'!$D8))*$C7*($D7)</f>
        <v>176947.095741</v>
      </c>
      <c r="G7" s="62">
        <f>+('Hours by Status From MODS'!$D8/('Hours by Status From MODS'!$C8+'Hours by Status From MODS'!$D8))*$C7*(1-$D7)</f>
        <v>266.24518199999881</v>
      </c>
      <c r="H7" s="62">
        <f>+('Hours by Status From MODS'!$D8/('Hours by Status From MODS'!$C8+'Hours by Status From MODS'!$D8))*$C7*($D7)</f>
        <v>41994.894818000001</v>
      </c>
      <c r="I7" s="62">
        <f t="shared" ref="I7:I36" si="1">+E7+F7+H7</f>
        <v>220063.82481799999</v>
      </c>
      <c r="J7" s="32">
        <f>1-(1/(1+'Productivity Gains'!C8))</f>
        <v>0.18032786885245899</v>
      </c>
      <c r="K7" s="62">
        <f t="shared" ref="K7:K36" si="2">+I7*(1-J7)</f>
        <v>180380.18427704918</v>
      </c>
      <c r="L7" s="62">
        <f t="shared" si="0"/>
        <v>39949.885722950828</v>
      </c>
      <c r="N7" s="27"/>
      <c r="O7" s="26"/>
      <c r="P7" s="27"/>
    </row>
    <row r="8" spans="1:16">
      <c r="A8" s="3">
        <v>12</v>
      </c>
      <c r="B8" s="33" t="s">
        <v>48</v>
      </c>
      <c r="C8" s="62">
        <f>+'Hours by Status From MODS'!E9</f>
        <v>15602223.41</v>
      </c>
      <c r="D8" s="38">
        <f>+'Cost Pools &amp; VV Factor from ACR'!D14</f>
        <v>0.98740000000000006</v>
      </c>
      <c r="E8" s="62">
        <f>+('Hours by Status From MODS'!$C9/('Hours by Status From MODS'!$C9+'Hours by Status From MODS'!$D9))*$C8*(1-$D8)</f>
        <v>155662.50961799931</v>
      </c>
      <c r="F8" s="62">
        <f>+('Hours by Status From MODS'!$C9/('Hours by Status From MODS'!$C9+'Hours by Status From MODS'!$D9))*$C8*($D8)</f>
        <v>12198504.920382001</v>
      </c>
      <c r="G8" s="62">
        <f>+('Hours by Status From MODS'!$D9/('Hours by Status From MODS'!$C9+'Hours by Status From MODS'!$D9))*$C8*(1-$D8)</f>
        <v>40925.505347999817</v>
      </c>
      <c r="H8" s="62">
        <f>+('Hours by Status From MODS'!$D9/('Hours by Status From MODS'!$C9+'Hours by Status From MODS'!$D9))*$C8*($D8)</f>
        <v>3207130.4746520002</v>
      </c>
      <c r="I8" s="62">
        <f t="shared" si="1"/>
        <v>15561297.904651999</v>
      </c>
      <c r="J8" s="32">
        <f>1-(1/(1+'Productivity Gains'!C9))</f>
        <v>0.13043478260869557</v>
      </c>
      <c r="K8" s="62">
        <f t="shared" si="2"/>
        <v>13531563.395349566</v>
      </c>
      <c r="L8" s="62">
        <f t="shared" si="0"/>
        <v>2070660.0146504343</v>
      </c>
      <c r="N8" s="27"/>
      <c r="O8" s="26"/>
      <c r="P8" s="27"/>
    </row>
    <row r="9" spans="1:16">
      <c r="A9" s="3">
        <v>12</v>
      </c>
      <c r="B9" s="29" t="s">
        <v>7</v>
      </c>
      <c r="C9" s="62">
        <f>+'Hours by Status From MODS'!E10</f>
        <v>1035164.5</v>
      </c>
      <c r="D9" s="38">
        <f>+'Cost Pools &amp; VV Factor from ACR'!D15</f>
        <v>0.9798</v>
      </c>
      <c r="E9" s="62">
        <f>+('Hours by Status From MODS'!$C10/('Hours by Status From MODS'!$C10+'Hours by Status From MODS'!$D10))*$C9*(1-$D9)</f>
        <v>10284.444785999998</v>
      </c>
      <c r="F9" s="62">
        <f>+('Hours by Status From MODS'!$C10/('Hours by Status From MODS'!$C10+'Hours by Status From MODS'!$D10))*$C9*($D9)</f>
        <v>498846.48521399999</v>
      </c>
      <c r="G9" s="62">
        <f>+('Hours by Status From MODS'!$D10/('Hours by Status From MODS'!$C10+'Hours by Status From MODS'!$D10))*$C9*(1-$D9)</f>
        <v>10625.878113999997</v>
      </c>
      <c r="H9" s="62">
        <f>+('Hours by Status From MODS'!$D10/('Hours by Status From MODS'!$C10+'Hours by Status From MODS'!$D10))*$C9*($D9)</f>
        <v>515407.69188599993</v>
      </c>
      <c r="I9" s="62">
        <f t="shared" si="1"/>
        <v>1024538.6218859999</v>
      </c>
      <c r="J9" s="32">
        <f>1-(1/(1+'Productivity Gains'!C10))</f>
        <v>0.13043478260869557</v>
      </c>
      <c r="K9" s="62">
        <f t="shared" si="2"/>
        <v>890903.14946608699</v>
      </c>
      <c r="L9" s="62">
        <f t="shared" si="0"/>
        <v>144261.35053391301</v>
      </c>
      <c r="N9" s="27"/>
      <c r="O9" s="26"/>
      <c r="P9" s="27"/>
    </row>
    <row r="10" spans="1:16">
      <c r="A10" s="3">
        <v>13</v>
      </c>
      <c r="B10" s="34" t="s">
        <v>9</v>
      </c>
      <c r="C10" s="62">
        <f>+'Hours by Status From MODS'!E11</f>
        <v>215791.62</v>
      </c>
      <c r="D10" s="38">
        <f>+'Cost Pools &amp; VV Factor from ACR'!D18</f>
        <v>0.96189999999999998</v>
      </c>
      <c r="E10" s="62">
        <f>+('Hours by Status From MODS'!$C11/('Hours by Status From MODS'!$C11+'Hours by Status From MODS'!$D11))*$C10*(1-$D10)</f>
        <v>5049.4909170000037</v>
      </c>
      <c r="F10" s="62">
        <f>+('Hours by Status From MODS'!$C11/('Hours by Status From MODS'!$C11+'Hours by Status From MODS'!$D11))*$C10*($D10)</f>
        <v>127483.079083</v>
      </c>
      <c r="G10" s="62">
        <f>+('Hours by Status From MODS'!$D11/('Hours by Status From MODS'!$C11+'Hours by Status From MODS'!$D11))*$C10*(1-$D10)</f>
        <v>3172.1698050000018</v>
      </c>
      <c r="H10" s="62">
        <f>+('Hours by Status From MODS'!$D11/('Hours by Status From MODS'!$C11+'Hours by Status From MODS'!$D11))*$C10*($D10)</f>
        <v>80086.880195000005</v>
      </c>
      <c r="I10" s="62">
        <f t="shared" si="1"/>
        <v>212619.45019500001</v>
      </c>
      <c r="J10" s="32">
        <f>1-(1/(1+'Productivity Gains'!C11))</f>
        <v>7.4074074074074181E-2</v>
      </c>
      <c r="K10" s="62">
        <f t="shared" si="2"/>
        <v>196869.86129166666</v>
      </c>
      <c r="L10" s="62">
        <f t="shared" si="0"/>
        <v>18921.758708333335</v>
      </c>
      <c r="N10" s="27"/>
      <c r="O10" s="26"/>
      <c r="P10" s="27"/>
    </row>
    <row r="11" spans="1:16">
      <c r="A11" s="3">
        <v>13</v>
      </c>
      <c r="B11" s="29" t="s">
        <v>10</v>
      </c>
      <c r="C11" s="62">
        <f>+'Hours by Status From MODS'!E12</f>
        <v>6760992.2300000004</v>
      </c>
      <c r="D11" s="38">
        <f>+'Cost Pools &amp; VV Factor from ACR'!D19</f>
        <v>0.97729999999999995</v>
      </c>
      <c r="E11" s="62">
        <f>+('Hours by Status From MODS'!$C12/('Hours by Status From MODS'!$C12+'Hours by Status From MODS'!$D12))*$C11*(1-$D11)</f>
        <v>123243.0381710003</v>
      </c>
      <c r="F11" s="62">
        <f>+('Hours by Status From MODS'!$C12/('Hours by Status From MODS'!$C12+'Hours by Status From MODS'!$D12))*$C11*($D11)</f>
        <v>5305965.6918290006</v>
      </c>
      <c r="G11" s="62">
        <f>+('Hours by Status From MODS'!$D12/('Hours by Status From MODS'!$C12+'Hours by Status From MODS'!$D12))*$C11*(1-$D11)</f>
        <v>30231.485450000073</v>
      </c>
      <c r="H11" s="62">
        <f>+('Hours by Status From MODS'!$D12/('Hours by Status From MODS'!$C12+'Hours by Status From MODS'!$D12))*$C11*($D11)</f>
        <v>1301552.01455</v>
      </c>
      <c r="I11" s="62">
        <f t="shared" si="1"/>
        <v>6730760.7445500009</v>
      </c>
      <c r="J11" s="32">
        <f>1-(1/(1+'Productivity Gains'!C12))</f>
        <v>7.4074074074074181E-2</v>
      </c>
      <c r="K11" s="62">
        <f t="shared" si="2"/>
        <v>6232185.8745833337</v>
      </c>
      <c r="L11" s="62">
        <f t="shared" si="0"/>
        <v>528806.35541666672</v>
      </c>
    </row>
    <row r="12" spans="1:16">
      <c r="A12" s="3">
        <v>13</v>
      </c>
      <c r="B12" s="29" t="s">
        <v>11</v>
      </c>
      <c r="C12" s="62">
        <f>+'Hours by Status From MODS'!E13</f>
        <v>6395391.4299999997</v>
      </c>
      <c r="D12" s="38">
        <f>+'Cost Pools &amp; VV Factor from ACR'!D20</f>
        <v>0.98319999999999996</v>
      </c>
      <c r="E12" s="62">
        <f>+('Hours by Status From MODS'!$C13/('Hours by Status From MODS'!$C13+'Hours by Status From MODS'!$D13))*$C12*(1-$D12)</f>
        <v>85902.815544000186</v>
      </c>
      <c r="F12" s="62">
        <f>+('Hours by Status From MODS'!$C13/('Hours by Status From MODS'!$C13+'Hours by Status From MODS'!$D13))*$C12*($D12)</f>
        <v>5027360.0144560002</v>
      </c>
      <c r="G12" s="62">
        <f>+('Hours by Status From MODS'!$D13/('Hours by Status From MODS'!$C13+'Hours by Status From MODS'!$D13))*$C12*(1-$D12)</f>
        <v>21539.760480000048</v>
      </c>
      <c r="H12" s="62">
        <f>+('Hours by Status From MODS'!$D13/('Hours by Status From MODS'!$C13+'Hours by Status From MODS'!$D13))*$C12*($D12)</f>
        <v>1260588.8395200002</v>
      </c>
      <c r="I12" s="62">
        <f t="shared" si="1"/>
        <v>6373851.66952</v>
      </c>
      <c r="J12" s="32">
        <f>1-(1/(1+'Productivity Gains'!C13))</f>
        <v>7.4074074074074181E-2</v>
      </c>
      <c r="K12" s="62">
        <f t="shared" si="2"/>
        <v>5901714.5088148145</v>
      </c>
      <c r="L12" s="62">
        <f t="shared" si="0"/>
        <v>493676.9211851852</v>
      </c>
    </row>
    <row r="13" spans="1:16">
      <c r="A13" s="3">
        <v>13</v>
      </c>
      <c r="B13" s="29" t="s">
        <v>12</v>
      </c>
      <c r="C13" s="62">
        <f>+'Hours by Status From MODS'!E14</f>
        <v>730332.49</v>
      </c>
      <c r="D13" s="38">
        <f>+'Cost Pools &amp; VV Factor from ACR'!D21</f>
        <v>0.92900000000000005</v>
      </c>
      <c r="E13" s="62">
        <f>+('Hours by Status From MODS'!$C14/('Hours by Status From MODS'!$C14+'Hours by Status From MODS'!$D14))*$C13*(1-$D13)</f>
        <v>40957.647879999975</v>
      </c>
      <c r="F13" s="62">
        <f>+('Hours by Status From MODS'!$C14/('Hours by Status From MODS'!$C14+'Hours by Status From MODS'!$D14))*$C13*($D13)</f>
        <v>535910.63212000008</v>
      </c>
      <c r="G13" s="62">
        <f>+('Hours by Status From MODS'!$D14/('Hours by Status From MODS'!$C14+'Hours by Status From MODS'!$D14))*$C13*(1-$D13)</f>
        <v>10895.958909999992</v>
      </c>
      <c r="H13" s="62">
        <f>+('Hours by Status From MODS'!$D14/('Hours by Status From MODS'!$C14+'Hours by Status From MODS'!$D14))*$C13*($D13)</f>
        <v>142568.25109000001</v>
      </c>
      <c r="I13" s="62">
        <f t="shared" si="1"/>
        <v>719436.53109000006</v>
      </c>
      <c r="J13" s="32">
        <f>1-(1/(1+'Productivity Gains'!C14))</f>
        <v>0.13043478260869557</v>
      </c>
      <c r="K13" s="62">
        <f t="shared" si="2"/>
        <v>625596.98355652182</v>
      </c>
      <c r="L13" s="62">
        <f t="shared" si="0"/>
        <v>104735.50644347817</v>
      </c>
    </row>
    <row r="14" spans="1:16">
      <c r="A14" s="3">
        <v>13</v>
      </c>
      <c r="B14" s="29" t="s">
        <v>13</v>
      </c>
      <c r="C14" s="62">
        <f>+'Hours by Status From MODS'!E15</f>
        <v>6632867.9400000004</v>
      </c>
      <c r="D14" s="38">
        <f>+'Cost Pools &amp; VV Factor from ACR'!D22</f>
        <v>0.9556</v>
      </c>
      <c r="E14" s="62">
        <f>+('Hours by Status From MODS'!$C15/('Hours by Status From MODS'!$C15+'Hours by Status From MODS'!$D15))*$C14*(1-$D14)</f>
        <v>250908.24370799999</v>
      </c>
      <c r="F14" s="62">
        <f>+('Hours by Status From MODS'!$C15/('Hours by Status From MODS'!$C15+'Hours by Status From MODS'!$D15))*$C14*($D14)</f>
        <v>5400178.3262920007</v>
      </c>
      <c r="G14" s="62">
        <f>+('Hours by Status From MODS'!$D15/('Hours by Status From MODS'!$C15+'Hours by Status From MODS'!$D15))*$C14*(1-$D14)</f>
        <v>43591.092827999993</v>
      </c>
      <c r="H14" s="62">
        <f>+('Hours by Status From MODS'!$D15/('Hours by Status From MODS'!$C15+'Hours by Status From MODS'!$D15))*$C14*($D14)</f>
        <v>938190.27717200003</v>
      </c>
      <c r="I14" s="62">
        <f t="shared" si="1"/>
        <v>6589276.8471720004</v>
      </c>
      <c r="J14" s="32">
        <f>1-(1/(1+'Productivity Gains'!C15))</f>
        <v>0.13043478260869557</v>
      </c>
      <c r="K14" s="62">
        <f t="shared" si="2"/>
        <v>5729805.9540626099</v>
      </c>
      <c r="L14" s="62">
        <f t="shared" si="0"/>
        <v>903061.98593739048</v>
      </c>
    </row>
    <row r="15" spans="1:16">
      <c r="A15" s="3">
        <v>14</v>
      </c>
      <c r="B15" s="29" t="s">
        <v>15</v>
      </c>
      <c r="C15" s="62">
        <f>+'Hours by Status From MODS'!E16</f>
        <v>4699502.59</v>
      </c>
      <c r="D15" s="38">
        <f>+'Cost Pools &amp; VV Factor from ACR'!D25</f>
        <v>0.9869</v>
      </c>
      <c r="E15" s="62">
        <f>+('Hours by Status From MODS'!$C16/('Hours by Status From MODS'!$C16+'Hours by Status From MODS'!$D16))*$C15*(1-$D15)</f>
        <v>46601.238495000005</v>
      </c>
      <c r="F15" s="62">
        <f>+('Hours by Status From MODS'!$C16/('Hours by Status From MODS'!$C16+'Hours by Status From MODS'!$D16))*$C15*($D15)</f>
        <v>3510745.211505</v>
      </c>
      <c r="G15" s="62">
        <f>+('Hours by Status From MODS'!$D16/('Hours by Status From MODS'!$C16+'Hours by Status From MODS'!$D16))*$C15*(1-$D15)</f>
        <v>14962.245433999999</v>
      </c>
      <c r="H15" s="62">
        <f>+('Hours by Status From MODS'!$D16/('Hours by Status From MODS'!$C16+'Hours by Status From MODS'!$D16))*$C15*($D15)</f>
        <v>1127193.894566</v>
      </c>
      <c r="I15" s="62">
        <f t="shared" si="1"/>
        <v>4684540.3445660006</v>
      </c>
      <c r="J15" s="32">
        <f>1-(1/(1+'Productivity Gains'!C16))</f>
        <v>2.9126213592232997E-2</v>
      </c>
      <c r="K15" s="62">
        <f t="shared" si="2"/>
        <v>4548097.4219087381</v>
      </c>
      <c r="L15" s="62">
        <f t="shared" si="0"/>
        <v>151405.16809126176</v>
      </c>
    </row>
    <row r="16" spans="1:16">
      <c r="A16" s="3">
        <v>14</v>
      </c>
      <c r="B16" s="29" t="s">
        <v>16</v>
      </c>
      <c r="C16" s="62">
        <f>+'Hours by Status From MODS'!E17</f>
        <v>11782658.670000002</v>
      </c>
      <c r="D16" s="38">
        <f>+'Cost Pools &amp; VV Factor from ACR'!D26</f>
        <v>0.98329999999999995</v>
      </c>
      <c r="E16" s="62">
        <f>+('Hours by Status From MODS'!$C17/('Hours by Status From MODS'!$C17+'Hours by Status From MODS'!$D17))*$C16*(1-$D16)</f>
        <v>157731.02204600046</v>
      </c>
      <c r="F16" s="62">
        <f>+('Hours by Status From MODS'!$C17/('Hours by Status From MODS'!$C17+'Hours by Status From MODS'!$D17))*$C16*($D16)</f>
        <v>9287240.3579540011</v>
      </c>
      <c r="G16" s="62">
        <f>+('Hours by Status From MODS'!$D17/('Hours by Status From MODS'!$C17+'Hours by Status From MODS'!$D17))*$C16*(1-$D16)</f>
        <v>39039.377743000114</v>
      </c>
      <c r="H16" s="62">
        <f>+('Hours by Status From MODS'!$D17/('Hours by Status From MODS'!$C17+'Hours by Status From MODS'!$D17))*$C16*($D16)</f>
        <v>2298647.9122569999</v>
      </c>
      <c r="I16" s="62">
        <f t="shared" si="1"/>
        <v>11743619.292257</v>
      </c>
      <c r="J16" s="32">
        <f>1-(1/(1+'Productivity Gains'!C17))</f>
        <v>2.9126213592232997E-2</v>
      </c>
      <c r="K16" s="62">
        <f t="shared" si="2"/>
        <v>11401572.128404854</v>
      </c>
      <c r="L16" s="62">
        <f t="shared" si="0"/>
        <v>381086.54159514792</v>
      </c>
    </row>
    <row r="17" spans="1:12">
      <c r="A17" s="3">
        <v>14</v>
      </c>
      <c r="B17" s="29" t="s">
        <v>17</v>
      </c>
      <c r="C17" s="62">
        <f>+'Hours by Status From MODS'!E18</f>
        <v>874900.99</v>
      </c>
      <c r="D17" s="38">
        <f>+'Cost Pools &amp; VV Factor from ACR'!D27</f>
        <v>0.95250000000000001</v>
      </c>
      <c r="E17" s="62">
        <f>+('Hours by Status From MODS'!$C18/('Hours by Status From MODS'!$C18+'Hours by Status From MODS'!$D18))*$C17*(1-$D17)</f>
        <v>28322.10679999999</v>
      </c>
      <c r="F17" s="62">
        <f>+('Hours by Status From MODS'!$C18/('Hours by Status From MODS'!$C18+'Hours by Status From MODS'!$D18))*$C17*($D17)</f>
        <v>567932.77320000005</v>
      </c>
      <c r="G17" s="62">
        <f>+('Hours by Status From MODS'!$D18/('Hours by Status From MODS'!$C18+'Hours by Status From MODS'!$D18))*$C17*(1-$D17)</f>
        <v>13235.690224999995</v>
      </c>
      <c r="H17" s="62">
        <f>+('Hours by Status From MODS'!$D18/('Hours by Status From MODS'!$C18+'Hours by Status From MODS'!$D18))*$C17*($D17)</f>
        <v>265410.41977500002</v>
      </c>
      <c r="I17" s="62">
        <f t="shared" si="1"/>
        <v>861665.29977499996</v>
      </c>
      <c r="J17" s="32">
        <f>1-(1/(1+'Productivity Gains'!C18))</f>
        <v>2.9126213592232997E-2</v>
      </c>
      <c r="K17" s="62">
        <f t="shared" si="2"/>
        <v>836568.25220873789</v>
      </c>
      <c r="L17" s="62">
        <f t="shared" si="0"/>
        <v>38332.737791262101</v>
      </c>
    </row>
    <row r="18" spans="1:12">
      <c r="A18" s="3">
        <v>14</v>
      </c>
      <c r="B18" s="29" t="s">
        <v>18</v>
      </c>
      <c r="C18" s="62">
        <f>+'Hours by Status From MODS'!E19</f>
        <v>5956680.9100000001</v>
      </c>
      <c r="D18" s="38">
        <f>+'Cost Pools &amp; VV Factor from ACR'!D28</f>
        <v>0.96220000000000006</v>
      </c>
      <c r="E18" s="62">
        <f>+('Hours by Status From MODS'!$C19/('Hours by Status From MODS'!$C19+'Hours by Status From MODS'!$D19))*$C18*(1-$D18)</f>
        <v>161532.37598399978</v>
      </c>
      <c r="F18" s="62">
        <f>+('Hours by Status From MODS'!$C19/('Hours by Status From MODS'!$C19+'Hours by Status From MODS'!$D19))*$C18*($D18)</f>
        <v>4111810.9040160007</v>
      </c>
      <c r="G18" s="62">
        <f>+('Hours by Status From MODS'!$D19/('Hours by Status From MODS'!$C19+'Hours by Status From MODS'!$D19))*$C18*(1-$D18)</f>
        <v>63630.162413999904</v>
      </c>
      <c r="H18" s="62">
        <f>+('Hours by Status From MODS'!$D19/('Hours by Status From MODS'!$C19+'Hours by Status From MODS'!$D19))*$C18*($D18)</f>
        <v>1619707.467586</v>
      </c>
      <c r="I18" s="62">
        <f t="shared" si="1"/>
        <v>5893050.7475860007</v>
      </c>
      <c r="J18" s="32">
        <f>1-(1/(1+'Productivity Gains'!C19))</f>
        <v>2.9126213592232997E-2</v>
      </c>
      <c r="K18" s="62">
        <f t="shared" si="2"/>
        <v>5721408.4928019429</v>
      </c>
      <c r="L18" s="62">
        <f t="shared" si="0"/>
        <v>235272.41719805729</v>
      </c>
    </row>
    <row r="19" spans="1:12">
      <c r="A19" s="3">
        <v>17</v>
      </c>
      <c r="B19" s="29" t="s">
        <v>21</v>
      </c>
      <c r="C19" s="62">
        <f>+'Hours by Status From MODS'!E20</f>
        <v>6771786.7599999998</v>
      </c>
      <c r="D19" s="38">
        <f>+'Cost Pools &amp; VV Factor from ACR'!D33</f>
        <v>0.98370000000000002</v>
      </c>
      <c r="E19" s="62">
        <f>+('Hours by Status From MODS'!$C20/('Hours by Status From MODS'!$C20+'Hours by Status From MODS'!$D20))*$C19*(1-$D19)</f>
        <v>86514.20176199991</v>
      </c>
      <c r="F19" s="62">
        <f>+('Hours by Status From MODS'!$C20/('Hours by Status From MODS'!$C20+'Hours by Status From MODS'!$D20))*$C19*($D19)</f>
        <v>5221105.5382380001</v>
      </c>
      <c r="G19" s="62">
        <f>+('Hours by Status From MODS'!$D20/('Hours by Status From MODS'!$C20+'Hours by Status From MODS'!$D20))*$C19*(1-$D19)</f>
        <v>23865.922425999972</v>
      </c>
      <c r="H19" s="62">
        <f>+('Hours by Status From MODS'!$D20/('Hours by Status From MODS'!$C20+'Hours by Status From MODS'!$D20))*$C19*($D19)</f>
        <v>1440301.097574</v>
      </c>
      <c r="I19" s="62">
        <f t="shared" si="1"/>
        <v>6747920.8375740005</v>
      </c>
      <c r="J19" s="32">
        <f>1-(1/(1+'Productivity Gains'!C20))</f>
        <v>0.13043478260869557</v>
      </c>
      <c r="K19" s="62">
        <f t="shared" si="2"/>
        <v>5867757.2500643488</v>
      </c>
      <c r="L19" s="62">
        <f t="shared" si="0"/>
        <v>904029.50993565097</v>
      </c>
    </row>
    <row r="20" spans="1:12">
      <c r="A20" s="3">
        <v>17</v>
      </c>
      <c r="B20" s="35" t="s">
        <v>22</v>
      </c>
      <c r="C20" s="62">
        <f>+'Hours by Status From MODS'!E21</f>
        <v>3769902.18</v>
      </c>
      <c r="D20" s="38">
        <f>+'Cost Pools &amp; VV Factor from ACR'!D34</f>
        <v>0.98119999999999996</v>
      </c>
      <c r="E20" s="62">
        <f>+('Hours by Status From MODS'!$C21/('Hours by Status From MODS'!$C21+'Hours by Status From MODS'!$D21))*$C20*(1-$D20)</f>
        <v>55223.497128000112</v>
      </c>
      <c r="F20" s="62">
        <f>+('Hours by Status From MODS'!$C21/('Hours by Status From MODS'!$C21+'Hours by Status From MODS'!$D21))*$C20*($D20)</f>
        <v>2882196.562872</v>
      </c>
      <c r="G20" s="62">
        <f>+('Hours by Status From MODS'!$D21/('Hours by Status From MODS'!$C21+'Hours by Status From MODS'!$D21))*$C20*(1-$D20)</f>
        <v>15650.663856000032</v>
      </c>
      <c r="H20" s="62">
        <f>+('Hours by Status From MODS'!$D21/('Hours by Status From MODS'!$C21+'Hours by Status From MODS'!$D21))*$C20*($D20)</f>
        <v>816831.45614399994</v>
      </c>
      <c r="I20" s="62">
        <f t="shared" si="1"/>
        <v>3754251.516144</v>
      </c>
      <c r="J20" s="32">
        <f>1-(1/(1+'Productivity Gains'!C21))</f>
        <v>0.16666666666666663</v>
      </c>
      <c r="K20" s="62">
        <f t="shared" si="2"/>
        <v>3128542.9301200002</v>
      </c>
      <c r="L20" s="62">
        <f t="shared" si="0"/>
        <v>641359.24988000002</v>
      </c>
    </row>
    <row r="21" spans="1:12">
      <c r="A21" s="3">
        <v>17</v>
      </c>
      <c r="B21" s="36" t="s">
        <v>49</v>
      </c>
      <c r="C21" s="62">
        <f>+'Hours by Status From MODS'!E22</f>
        <v>2040174.04</v>
      </c>
      <c r="D21" s="38">
        <f>+'Cost Pools &amp; VV Factor from ACR'!D35</f>
        <v>0.99780000000000002</v>
      </c>
      <c r="E21" s="62">
        <f>+('Hours by Status From MODS'!$C22/('Hours by Status From MODS'!$C22+'Hours by Status From MODS'!$D22))*$C21*(1-$D21)</f>
        <v>3087.4487159999717</v>
      </c>
      <c r="F21" s="62">
        <f>+('Hours by Status From MODS'!$C22/('Hours by Status From MODS'!$C22+'Hours by Status From MODS'!$D22))*$C21*($D21)</f>
        <v>1400298.3312840001</v>
      </c>
      <c r="G21" s="62">
        <f>+('Hours by Status From MODS'!$D22/('Hours by Status From MODS'!$C22+'Hours by Status From MODS'!$D22))*$C21*(1-$D21)</f>
        <v>1400.934171999987</v>
      </c>
      <c r="H21" s="62">
        <f>+('Hours by Status From MODS'!$D22/('Hours by Status From MODS'!$C22+'Hours by Status From MODS'!$D22))*$C21*($D21)</f>
        <v>635387.32582799997</v>
      </c>
      <c r="I21" s="62">
        <f t="shared" si="1"/>
        <v>2038773.105828</v>
      </c>
      <c r="J21" s="32">
        <f>1-(1/(1+'Productivity Gains'!C22))</f>
        <v>0</v>
      </c>
      <c r="K21" s="62">
        <f t="shared" si="2"/>
        <v>2038773.105828</v>
      </c>
      <c r="L21" s="62">
        <f t="shared" si="0"/>
        <v>1400.9341720000375</v>
      </c>
    </row>
    <row r="22" spans="1:12">
      <c r="A22" s="3">
        <v>17</v>
      </c>
      <c r="B22" s="29" t="s">
        <v>24</v>
      </c>
      <c r="C22" s="62">
        <f>+'Hours by Status From MODS'!E23</f>
        <v>537033.02</v>
      </c>
      <c r="D22" s="38">
        <f>+'Cost Pools &amp; VV Factor from ACR'!D36</f>
        <v>0.97160000000000002</v>
      </c>
      <c r="E22" s="62">
        <f>+('Hours by Status From MODS'!$C23/('Hours by Status From MODS'!$C23+'Hours by Status From MODS'!$D23))*$C22*(1-$D22)</f>
        <v>12478.903199999992</v>
      </c>
      <c r="F22" s="62">
        <f>+('Hours by Status From MODS'!$C23/('Hours by Status From MODS'!$C23+'Hours by Status From MODS'!$D23))*$C22*($D22)</f>
        <v>426919.0968</v>
      </c>
      <c r="G22" s="62">
        <f>+('Hours by Status From MODS'!$D23/('Hours by Status From MODS'!$C23+'Hours by Status From MODS'!$D23))*$C22*(1-$D22)</f>
        <v>2772.8345679999984</v>
      </c>
      <c r="H22" s="62">
        <f>+('Hours by Status From MODS'!$D23/('Hours by Status From MODS'!$C23+'Hours by Status From MODS'!$D23))*$C22*($D22)</f>
        <v>94862.185432000013</v>
      </c>
      <c r="I22" s="62">
        <f t="shared" si="1"/>
        <v>534260.18543199997</v>
      </c>
      <c r="J22" s="32">
        <f>1-(1/(1+'Productivity Gains'!C23))</f>
        <v>0</v>
      </c>
      <c r="K22" s="62">
        <f t="shared" si="2"/>
        <v>534260.18543199997</v>
      </c>
      <c r="L22" s="62">
        <f t="shared" si="0"/>
        <v>2772.8345680000493</v>
      </c>
    </row>
    <row r="23" spans="1:12">
      <c r="A23" s="3">
        <v>17</v>
      </c>
      <c r="B23" s="34" t="s">
        <v>25</v>
      </c>
      <c r="C23" s="62">
        <f>+'Hours by Status From MODS'!E24</f>
        <v>2500196.56</v>
      </c>
      <c r="D23" s="38">
        <f>+'Cost Pools &amp; VV Factor from ACR'!D37</f>
        <v>0.98089999999999999</v>
      </c>
      <c r="E23" s="62">
        <f>+('Hours by Status From MODS'!$C24/('Hours by Status From MODS'!$C24+'Hours by Status From MODS'!$D24))*$C23*(1-$D23)</f>
        <v>34681.92095800001</v>
      </c>
      <c r="F23" s="62">
        <f>+('Hours by Status From MODS'!$C24/('Hours by Status From MODS'!$C24+'Hours by Status From MODS'!$D24))*$C23*($D23)</f>
        <v>1781125.4590419999</v>
      </c>
      <c r="G23" s="62">
        <f>+('Hours by Status From MODS'!$D24/('Hours by Status From MODS'!$C24+'Hours by Status From MODS'!$D24))*$C23*(1-$D23)</f>
        <v>13071.833338000006</v>
      </c>
      <c r="H23" s="62">
        <f>+('Hours by Status From MODS'!$D24/('Hours by Status From MODS'!$C24+'Hours by Status From MODS'!$D24))*$C23*($D23)</f>
        <v>671317.34666200005</v>
      </c>
      <c r="I23" s="62">
        <f t="shared" si="1"/>
        <v>2487124.7266619997</v>
      </c>
      <c r="J23" s="32">
        <f>1-(1/(1+'Productivity Gains'!C24))</f>
        <v>0.13043478260869557</v>
      </c>
      <c r="K23" s="62">
        <f t="shared" si="2"/>
        <v>2162717.1536191306</v>
      </c>
      <c r="L23" s="62">
        <f t="shared" si="0"/>
        <v>337479.40638086945</v>
      </c>
    </row>
    <row r="24" spans="1:12">
      <c r="A24" s="3">
        <v>17</v>
      </c>
      <c r="B24" s="34" t="s">
        <v>26</v>
      </c>
      <c r="C24" s="62">
        <f>+'Hours by Status From MODS'!E25</f>
        <v>7468667.8599999994</v>
      </c>
      <c r="D24" s="38">
        <f>+'Cost Pools &amp; VV Factor from ACR'!D38</f>
        <v>0.97840000000000005</v>
      </c>
      <c r="E24" s="62">
        <f>+('Hours by Status From MODS'!$C25/('Hours by Status From MODS'!$C25+'Hours by Status From MODS'!$D25))*$C24*(1-$D24)</f>
        <v>116645.33714399974</v>
      </c>
      <c r="F24" s="62">
        <f>+('Hours by Status From MODS'!$C25/('Hours by Status From MODS'!$C25+'Hours by Status From MODS'!$D25))*$C24*($D24)</f>
        <v>5283601.7528560003</v>
      </c>
      <c r="G24" s="62">
        <f>+('Hours by Status From MODS'!$D25/('Hours by Status From MODS'!$C25+'Hours by Status From MODS'!$D25))*$C24*(1-$D24)</f>
        <v>44677.8886319999</v>
      </c>
      <c r="H24" s="62">
        <f>+('Hours by Status From MODS'!$D25/('Hours by Status From MODS'!$C25+'Hours by Status From MODS'!$D25))*$C24*($D24)</f>
        <v>2023742.8813680001</v>
      </c>
      <c r="I24" s="62">
        <f t="shared" si="1"/>
        <v>7423989.9713679999</v>
      </c>
      <c r="J24" s="32">
        <f>1-(1/(1+'Productivity Gains'!C25))</f>
        <v>0.13043478260869557</v>
      </c>
      <c r="K24" s="62">
        <f t="shared" si="2"/>
        <v>6455643.4533634791</v>
      </c>
      <c r="L24" s="62">
        <f t="shared" si="0"/>
        <v>1013024.4066365203</v>
      </c>
    </row>
    <row r="25" spans="1:12">
      <c r="A25" s="3">
        <v>17</v>
      </c>
      <c r="B25" s="37" t="s">
        <v>27</v>
      </c>
      <c r="C25" s="62">
        <f>+'Hours by Status From MODS'!E26</f>
        <v>1870265.11</v>
      </c>
      <c r="D25" s="38">
        <f>+'Cost Pools &amp; VV Factor from ACR'!D39</f>
        <v>0.96160000000000001</v>
      </c>
      <c r="E25" s="62">
        <f>+('Hours by Status From MODS'!$C26/('Hours by Status From MODS'!$C26+'Hours by Status From MODS'!$D26))*$C25*(1-$D25)</f>
        <v>62756.256767999985</v>
      </c>
      <c r="F25" s="62">
        <f>+('Hours by Status From MODS'!$C26/('Hours by Status From MODS'!$C26+'Hours by Status From MODS'!$D26))*$C25*($D25)</f>
        <v>1571521.2632319999</v>
      </c>
      <c r="G25" s="62">
        <f>+('Hours by Status From MODS'!$D26/('Hours by Status From MODS'!$C26+'Hours by Status From MODS'!$D26))*$C25*(1-$D25)</f>
        <v>9061.9234559999968</v>
      </c>
      <c r="H25" s="62">
        <f>+('Hours by Status From MODS'!$D26/('Hours by Status From MODS'!$C26+'Hours by Status From MODS'!$D26))*$C25*($D25)</f>
        <v>226925.66654399998</v>
      </c>
      <c r="I25" s="62">
        <f t="shared" si="1"/>
        <v>1861203.1865439999</v>
      </c>
      <c r="J25" s="32">
        <f>1-(1/(1+'Productivity Gains'!C26))</f>
        <v>0.13043478260869557</v>
      </c>
      <c r="K25" s="62">
        <f t="shared" si="2"/>
        <v>1618437.5535165218</v>
      </c>
      <c r="L25" s="62">
        <f t="shared" si="0"/>
        <v>251827.55648347829</v>
      </c>
    </row>
    <row r="26" spans="1:12">
      <c r="A26" s="3">
        <v>17</v>
      </c>
      <c r="B26" s="34" t="s">
        <v>28</v>
      </c>
      <c r="C26" s="62">
        <f>+'Hours by Status From MODS'!E27</f>
        <v>32885443</v>
      </c>
      <c r="D26" s="38">
        <f>+'Cost Pools &amp; VV Factor from ACR'!D40</f>
        <v>0.92</v>
      </c>
      <c r="E26" s="62">
        <f>+('Hours by Status From MODS'!$C27/('Hours by Status From MODS'!$C27+'Hours by Status From MODS'!$D27))*$C26*(1-$D26)</f>
        <v>2019932.3951999992</v>
      </c>
      <c r="F26" s="62">
        <f>+('Hours by Status From MODS'!$C27/('Hours by Status From MODS'!$C27+'Hours by Status From MODS'!$D27))*$C26*($D26)</f>
        <v>23229222.544800002</v>
      </c>
      <c r="G26" s="62">
        <f>+('Hours by Status From MODS'!$D27/('Hours by Status From MODS'!$C27+'Hours by Status From MODS'!$D27))*$C26*(1-$D26)</f>
        <v>610903.04479999968</v>
      </c>
      <c r="H26" s="62">
        <f>+('Hours by Status From MODS'!$D27/('Hours by Status From MODS'!$C27+'Hours by Status From MODS'!$D27))*$C26*($D26)</f>
        <v>7025385.0152000003</v>
      </c>
      <c r="I26" s="62">
        <f t="shared" si="1"/>
        <v>32274539.955200002</v>
      </c>
      <c r="J26" s="32">
        <f>1-(1/(1+'Productivity Gains'!C27))</f>
        <v>0.16666666666666663</v>
      </c>
      <c r="K26" s="62">
        <f t="shared" si="2"/>
        <v>26895449.962666668</v>
      </c>
      <c r="L26" s="62">
        <f t="shared" si="0"/>
        <v>5989993.037333332</v>
      </c>
    </row>
    <row r="27" spans="1:12">
      <c r="A27" s="3">
        <v>17</v>
      </c>
      <c r="B27" s="34" t="s">
        <v>29</v>
      </c>
      <c r="C27" s="62">
        <f>+'Hours by Status From MODS'!E28</f>
        <v>1492640.92</v>
      </c>
      <c r="D27" s="38">
        <f>+'Cost Pools &amp; VV Factor from ACR'!D41</f>
        <v>0.96560000000000001</v>
      </c>
      <c r="E27" s="62">
        <f>+('Hours by Status From MODS'!$C28/('Hours by Status From MODS'!$C28+'Hours by Status From MODS'!$D28))*$C27*(1-$D27)</f>
        <v>32480.147007999985</v>
      </c>
      <c r="F27" s="62">
        <f>+('Hours by Status From MODS'!$C28/('Hours by Status From MODS'!$C28+'Hours by Status From MODS'!$D28))*$C27*($D27)</f>
        <v>911710.17299200001</v>
      </c>
      <c r="G27" s="62">
        <f>+('Hours by Status From MODS'!$D28/('Hours by Status From MODS'!$C28+'Hours by Status From MODS'!$D28))*$C27*(1-$D27)</f>
        <v>18866.700639999992</v>
      </c>
      <c r="H27" s="62">
        <f>+('Hours by Status From MODS'!$D28/('Hours by Status From MODS'!$C28+'Hours by Status From MODS'!$D28))*$C27*($D27)</f>
        <v>529583.89936000004</v>
      </c>
      <c r="I27" s="62">
        <f t="shared" si="1"/>
        <v>1473774.21936</v>
      </c>
      <c r="J27" s="32">
        <f>1-(1/(1+'Productivity Gains'!C28))</f>
        <v>0.19999999999999996</v>
      </c>
      <c r="K27" s="62">
        <f t="shared" si="2"/>
        <v>1179019.375488</v>
      </c>
      <c r="L27" s="62">
        <f t="shared" si="0"/>
        <v>313621.54451199993</v>
      </c>
    </row>
    <row r="28" spans="1:12">
      <c r="A28" s="3">
        <v>17</v>
      </c>
      <c r="B28" s="34" t="s">
        <v>30</v>
      </c>
      <c r="C28" s="62">
        <f>+'Hours by Status From MODS'!E29</f>
        <v>1930073.04</v>
      </c>
      <c r="D28" s="38">
        <f>+'Cost Pools &amp; VV Factor from ACR'!D42</f>
        <v>0.97270000000000001</v>
      </c>
      <c r="E28" s="62">
        <f>+('Hours by Status From MODS'!$C29/('Hours by Status From MODS'!$C29+'Hours by Status From MODS'!$D29))*$C28*(1-$D28)</f>
        <v>43932.852326999986</v>
      </c>
      <c r="F28" s="62">
        <f>+('Hours by Status From MODS'!$C29/('Hours by Status From MODS'!$C29+'Hours by Status From MODS'!$D29))*$C28*($D28)</f>
        <v>1565329.1376730001</v>
      </c>
      <c r="G28" s="62">
        <f>+('Hours by Status From MODS'!$D29/('Hours by Status From MODS'!$C29+'Hours by Status From MODS'!$D29))*$C28*(1-$D28)</f>
        <v>8758.1416649999974</v>
      </c>
      <c r="H28" s="62">
        <f>+('Hours by Status From MODS'!$D29/('Hours by Status From MODS'!$C29+'Hours by Status From MODS'!$D29))*$C28*($D28)</f>
        <v>312052.90833499999</v>
      </c>
      <c r="I28" s="62">
        <f t="shared" si="1"/>
        <v>1921314.898335</v>
      </c>
      <c r="J28" s="32">
        <f>1-(1/(1+'Productivity Gains'!C29))</f>
        <v>0.19999999999999996</v>
      </c>
      <c r="K28" s="62">
        <f t="shared" si="2"/>
        <v>1537051.918668</v>
      </c>
      <c r="L28" s="62">
        <f t="shared" si="0"/>
        <v>393021.12133200001</v>
      </c>
    </row>
    <row r="29" spans="1:12">
      <c r="A29" s="3">
        <v>17</v>
      </c>
      <c r="B29" s="34" t="s">
        <v>31</v>
      </c>
      <c r="C29" s="62">
        <f>+'Hours by Status From MODS'!E30</f>
        <v>1383947.53</v>
      </c>
      <c r="D29" s="38">
        <f>+'Cost Pools &amp; VV Factor from ACR'!D43</f>
        <v>0.96479999999999999</v>
      </c>
      <c r="E29" s="62">
        <f>+('Hours by Status From MODS'!$C30/('Hours by Status From MODS'!$C30+'Hours by Status From MODS'!$D30))*$C29*(1-$D29)</f>
        <v>36207.139936000014</v>
      </c>
      <c r="F29" s="62">
        <f>+('Hours by Status From MODS'!$C30/('Hours by Status From MODS'!$C30+'Hours by Status From MODS'!$D30))*$C29*($D29)</f>
        <v>992404.79006400006</v>
      </c>
      <c r="G29" s="62">
        <f>+('Hours by Status From MODS'!$D30/('Hours by Status From MODS'!$C30+'Hours by Status From MODS'!$D30))*$C29*(1-$D29)</f>
        <v>12507.813120000003</v>
      </c>
      <c r="H29" s="62">
        <f>+('Hours by Status From MODS'!$D30/('Hours by Status From MODS'!$C30+'Hours by Status From MODS'!$D30))*$C29*($D29)</f>
        <v>342827.78687999997</v>
      </c>
      <c r="I29" s="62">
        <f t="shared" si="1"/>
        <v>1371439.71688</v>
      </c>
      <c r="J29" s="32">
        <f>1-(1/(1+'Productivity Gains'!C30))</f>
        <v>0.19999999999999996</v>
      </c>
      <c r="K29" s="62">
        <f t="shared" si="2"/>
        <v>1097151.7735039999</v>
      </c>
      <c r="L29" s="62">
        <f t="shared" si="0"/>
        <v>286795.7564960001</v>
      </c>
    </row>
    <row r="30" spans="1:12">
      <c r="A30" s="3">
        <v>17</v>
      </c>
      <c r="B30" s="29" t="s">
        <v>32</v>
      </c>
      <c r="C30" s="62">
        <f>+'Hours by Status From MODS'!E31</f>
        <v>1551526.32</v>
      </c>
      <c r="D30" s="38">
        <f>+'Cost Pools &amp; VV Factor from ACR'!D44</f>
        <v>0.98909999999999998</v>
      </c>
      <c r="E30" s="62">
        <f>+('Hours by Status From MODS'!$C31/('Hours by Status From MODS'!$C31+'Hours by Status From MODS'!$D31))*$C30*(1-$D30)</f>
        <v>12842.006566000024</v>
      </c>
      <c r="F30" s="62">
        <f>+('Hours by Status From MODS'!$C31/('Hours by Status From MODS'!$C31+'Hours by Status From MODS'!$D31))*$C30*($D30)</f>
        <v>1165323.7334340001</v>
      </c>
      <c r="G30" s="62">
        <f>+('Hours by Status From MODS'!$D31/('Hours by Status From MODS'!$C31+'Hours by Status From MODS'!$D31))*$C30*(1-$D30)</f>
        <v>4069.6303220000082</v>
      </c>
      <c r="H30" s="62">
        <f>+('Hours by Status From MODS'!$D31/('Hours by Status From MODS'!$C31+'Hours by Status From MODS'!$D31))*$C30*($D30)</f>
        <v>369290.949678</v>
      </c>
      <c r="I30" s="62">
        <f t="shared" si="1"/>
        <v>1547456.6896780001</v>
      </c>
      <c r="J30" s="32">
        <f>1-(1/(1+'Productivity Gains'!C31))</f>
        <v>0</v>
      </c>
      <c r="K30" s="62">
        <f t="shared" si="2"/>
        <v>1547456.6896780001</v>
      </c>
      <c r="L30" s="62">
        <f t="shared" si="0"/>
        <v>4069.6303220000118</v>
      </c>
    </row>
    <row r="31" spans="1:12">
      <c r="A31" s="3">
        <v>18</v>
      </c>
      <c r="B31" s="34" t="s">
        <v>34</v>
      </c>
      <c r="C31" s="62">
        <f>+'Hours by Status From MODS'!E32</f>
        <v>566529.89</v>
      </c>
      <c r="D31" s="38">
        <f>+'Cost Pools &amp; VV Factor from ACR'!D47</f>
        <v>0.9587</v>
      </c>
      <c r="E31" s="62">
        <f>+('Hours by Status From MODS'!$C32/('Hours by Status From MODS'!$C32+'Hours by Status From MODS'!$D32))*$C31*(1-$D31)</f>
        <v>18423.874658000001</v>
      </c>
      <c r="F31" s="62">
        <f>+('Hours by Status From MODS'!$C32/('Hours by Status From MODS'!$C32+'Hours by Status From MODS'!$D32))*$C31*($D31)</f>
        <v>427674.78534199996</v>
      </c>
      <c r="G31" s="62">
        <f>+('Hours by Status From MODS'!$D32/('Hours by Status From MODS'!$C32+'Hours by Status From MODS'!$D32))*$C31*(1-$D31)</f>
        <v>4973.8097990000006</v>
      </c>
      <c r="H31" s="62">
        <f>+('Hours by Status From MODS'!$D32/('Hours by Status From MODS'!$C32+'Hours by Status From MODS'!$D32))*$C31*($D31)</f>
        <v>115457.420201</v>
      </c>
      <c r="I31" s="62">
        <f t="shared" si="1"/>
        <v>561556.08020099998</v>
      </c>
      <c r="J31" s="32">
        <f>1-(1/(1+'Productivity Gains'!C32))</f>
        <v>0</v>
      </c>
      <c r="K31" s="62">
        <f t="shared" si="2"/>
        <v>561556.08020099998</v>
      </c>
      <c r="L31" s="62">
        <f t="shared" si="0"/>
        <v>4973.8097990000388</v>
      </c>
    </row>
    <row r="32" spans="1:12">
      <c r="A32" s="3">
        <v>18</v>
      </c>
      <c r="B32" s="34" t="s">
        <v>37</v>
      </c>
      <c r="C32" s="62">
        <f>+'Hours by Status From MODS'!E35</f>
        <v>2448633.52</v>
      </c>
      <c r="D32" s="38">
        <f>+'Cost Pools &amp; VV Factor from ACR'!D50</f>
        <v>0.61350000000000005</v>
      </c>
      <c r="E32" s="62">
        <f>+('Hours by Status From MODS'!$C35/('Hours by Status From MODS'!$C35+'Hours by Status From MODS'!$D35))*$C32*(1-$D32)</f>
        <v>704902.94763499987</v>
      </c>
      <c r="F32" s="62">
        <f>+('Hours by Status From MODS'!$C35/('Hours by Status From MODS'!$C35+'Hours by Status From MODS'!$D35))*$C32*($D32)</f>
        <v>1118908.0423650001</v>
      </c>
      <c r="G32" s="62">
        <f>+('Hours by Status From MODS'!$D35/('Hours by Status From MODS'!$C35+'Hours by Status From MODS'!$D35))*$C32*(1-$D32)</f>
        <v>241493.90784500004</v>
      </c>
      <c r="H32" s="62">
        <f>+('Hours by Status From MODS'!$D35/('Hours by Status From MODS'!$C35+'Hours by Status From MODS'!$D35))*$C32*($D32)</f>
        <v>383328.62215500011</v>
      </c>
      <c r="I32" s="62">
        <f t="shared" si="1"/>
        <v>2207139.6121550002</v>
      </c>
      <c r="J32" s="32">
        <f>1-(1/(1+'Productivity Gains'!C33))</f>
        <v>0.33333333333333337</v>
      </c>
      <c r="K32" s="62">
        <f t="shared" si="2"/>
        <v>1471426.4081033333</v>
      </c>
      <c r="L32" s="62">
        <f t="shared" si="0"/>
        <v>977207.1118966667</v>
      </c>
    </row>
    <row r="33" spans="1:20">
      <c r="A33" s="3">
        <v>18</v>
      </c>
      <c r="B33" s="34" t="s">
        <v>38</v>
      </c>
      <c r="C33" s="62">
        <f>+'Hours by Status From MODS'!E36</f>
        <v>428986.31</v>
      </c>
      <c r="D33" s="38">
        <f>+'Cost Pools &amp; VV Factor from ACR'!D51</f>
        <v>0.96430000000000005</v>
      </c>
      <c r="E33" s="62">
        <f>+('Hours by Status From MODS'!$C36/('Hours by Status From MODS'!$C36+'Hours by Status From MODS'!$D36))*$C33*(1-$D33)</f>
        <v>13294.610741999983</v>
      </c>
      <c r="F33" s="62">
        <f>+('Hours by Status From MODS'!$C36/('Hours by Status From MODS'!$C36+'Hours by Status From MODS'!$D36))*$C33*($D33)</f>
        <v>359103.44925800001</v>
      </c>
      <c r="G33" s="62">
        <f>+('Hours by Status From MODS'!$D36/('Hours by Status From MODS'!$C36+'Hours by Status From MODS'!$D36))*$C33*(1-$D33)</f>
        <v>2020.2005249999977</v>
      </c>
      <c r="H33" s="62">
        <f>+('Hours by Status From MODS'!$D36/('Hours by Status From MODS'!$C36+'Hours by Status From MODS'!$D36))*$C33*($D33)</f>
        <v>54568.049475000007</v>
      </c>
      <c r="I33" s="62">
        <f t="shared" si="1"/>
        <v>426966.109475</v>
      </c>
      <c r="J33" s="32">
        <f>1-(1/(1+'Productivity Gains'!C34))</f>
        <v>0</v>
      </c>
      <c r="K33" s="62">
        <f t="shared" si="2"/>
        <v>426966.109475</v>
      </c>
      <c r="L33" s="62">
        <f t="shared" si="0"/>
        <v>2020.2005249999929</v>
      </c>
    </row>
    <row r="34" spans="1:20">
      <c r="A34" s="3">
        <v>18</v>
      </c>
      <c r="B34" s="29" t="s">
        <v>39</v>
      </c>
      <c r="C34" s="62">
        <f>+'Hours by Status From MODS'!E37</f>
        <v>835518.42</v>
      </c>
      <c r="D34" s="38">
        <f>+'Cost Pools &amp; VV Factor from ACR'!D52</f>
        <v>0.99480000000000002</v>
      </c>
      <c r="E34" s="62">
        <f>+('Hours by Status From MODS'!$C37/('Hours by Status From MODS'!$C37+'Hours by Status From MODS'!$D37))*$C34*(1-$D34)</f>
        <v>3252.6178359999894</v>
      </c>
      <c r="F34" s="62">
        <f>+('Hours by Status From MODS'!$C37/('Hours by Status From MODS'!$C37+'Hours by Status From MODS'!$D37))*$C34*($D34)</f>
        <v>622250.81216400012</v>
      </c>
      <c r="G34" s="62">
        <f>+('Hours by Status From MODS'!$D37/('Hours by Status From MODS'!$C37+'Hours by Status From MODS'!$D37))*$C34*(1-$D34)</f>
        <v>1092.0779479999962</v>
      </c>
      <c r="H34" s="62">
        <f>+('Hours by Status From MODS'!$D37/('Hours by Status From MODS'!$C37+'Hours by Status From MODS'!$D37))*$C34*($D34)</f>
        <v>208922.912052</v>
      </c>
      <c r="I34" s="62">
        <f t="shared" si="1"/>
        <v>834426.34205200011</v>
      </c>
      <c r="J34" s="32">
        <f>1-(1/(1+'Productivity Gains'!C35))</f>
        <v>9.0909090909090939E-2</v>
      </c>
      <c r="K34" s="62">
        <f t="shared" si="2"/>
        <v>758569.40186545462</v>
      </c>
      <c r="L34" s="62">
        <f t="shared" si="0"/>
        <v>76949.018134545418</v>
      </c>
    </row>
    <row r="35" spans="1:20">
      <c r="A35" s="3">
        <v>18</v>
      </c>
      <c r="B35" s="29" t="s">
        <v>40</v>
      </c>
      <c r="C35" s="62">
        <f>+'Hours by Status From MODS'!E38</f>
        <v>2848862.98</v>
      </c>
      <c r="D35" s="38">
        <f>+'Cost Pools &amp; VV Factor from ACR'!D53</f>
        <v>0.95679999999999998</v>
      </c>
      <c r="E35" s="62">
        <f>+('Hours by Status From MODS'!$C38/('Hours by Status From MODS'!$C38+'Hours by Status From MODS'!$D38))*$C35*(1-$D35)</f>
        <v>94677.866064000031</v>
      </c>
      <c r="F35" s="62">
        <f>+('Hours by Status From MODS'!$C38/('Hours by Status From MODS'!$C38+'Hours by Status From MODS'!$D38))*$C35*($D35)</f>
        <v>2096939.4039360001</v>
      </c>
      <c r="G35" s="62">
        <f>+('Hours by Status From MODS'!$D38/('Hours by Status From MODS'!$C38+'Hours by Status From MODS'!$D38))*$C35*(1-$D35)</f>
        <v>28393.014672000008</v>
      </c>
      <c r="H35" s="62">
        <f>+('Hours by Status From MODS'!$D38/('Hours by Status From MODS'!$C38+'Hours by Status From MODS'!$D38))*$C35*($D35)</f>
        <v>628852.695328</v>
      </c>
      <c r="I35" s="62">
        <f t="shared" si="1"/>
        <v>2820469.965328</v>
      </c>
      <c r="J35" s="32">
        <f>1-(1/(1+'Productivity Gains'!C36))</f>
        <v>9.0909090909090939E-2</v>
      </c>
      <c r="K35" s="62">
        <f t="shared" si="2"/>
        <v>2564063.6048436365</v>
      </c>
      <c r="L35" s="62">
        <f t="shared" si="0"/>
        <v>284799.37515636347</v>
      </c>
    </row>
    <row r="36" spans="1:20">
      <c r="A36" s="3">
        <v>18</v>
      </c>
      <c r="B36" s="29" t="s">
        <v>41</v>
      </c>
      <c r="C36" s="62">
        <f>+'Hours by Status From MODS'!E39</f>
        <v>5199807.07</v>
      </c>
      <c r="D36" s="38">
        <f>+'Cost Pools &amp; VV Factor from ACR'!D54</f>
        <v>0.85709999999999997</v>
      </c>
      <c r="E36" s="62">
        <f>+('Hours by Status From MODS'!$C39/('Hours by Status From MODS'!$C39+'Hours by Status From MODS'!$D39))*$C36*(1-$D36)</f>
        <v>584465.80286900012</v>
      </c>
      <c r="F36" s="62">
        <f>+('Hours by Status From MODS'!$C39/('Hours by Status From MODS'!$C39+'Hours by Status From MODS'!$D39))*$C36*($D36)</f>
        <v>3505567.8071309999</v>
      </c>
      <c r="G36" s="62">
        <f>+('Hours by Status From MODS'!$D39/('Hours by Status From MODS'!$C39+'Hours by Status From MODS'!$D39))*$C36*(1-$D36)</f>
        <v>158586.62743400002</v>
      </c>
      <c r="H36" s="62">
        <f>+('Hours by Status From MODS'!$D39/('Hours by Status From MODS'!$C39+'Hours by Status From MODS'!$D39))*$C36*($D36)</f>
        <v>951186.83256599994</v>
      </c>
      <c r="I36" s="62">
        <f t="shared" si="1"/>
        <v>5041220.4425659999</v>
      </c>
      <c r="J36" s="32">
        <f>1-(1/(1+'Productivity Gains'!C37))</f>
        <v>0.19999999999999996</v>
      </c>
      <c r="K36" s="62">
        <f t="shared" si="2"/>
        <v>4032976.3540528002</v>
      </c>
      <c r="L36" s="62">
        <f t="shared" si="0"/>
        <v>1166830.7159472001</v>
      </c>
    </row>
    <row r="37" spans="1:20">
      <c r="B37" s="39" t="s">
        <v>58</v>
      </c>
      <c r="C37" s="63">
        <f>SUM(C6:C36)</f>
        <v>179916133.58999994</v>
      </c>
      <c r="D37" s="41"/>
      <c r="E37" s="63">
        <f>SUM(E6:E36)</f>
        <v>5188947.1153770005</v>
      </c>
      <c r="F37" s="63">
        <f>SUM(F6:F36)</f>
        <v>133164042.594623</v>
      </c>
      <c r="G37" s="63">
        <f>SUM(G6:G36)</f>
        <v>1554831.9733169996</v>
      </c>
      <c r="H37" s="63">
        <f>SUM(H6:H36)</f>
        <v>40008311.906683005</v>
      </c>
      <c r="I37" s="63">
        <f>SUM(I6:I36)</f>
        <v>178361301.61668307</v>
      </c>
      <c r="J37" s="41"/>
      <c r="K37" s="63">
        <f>SUM(K6:K36)</f>
        <v>154443955.00724322</v>
      </c>
      <c r="L37" s="63">
        <f>SUM(L6:L36)</f>
        <v>25472178.582756851</v>
      </c>
    </row>
    <row r="38" spans="1:20">
      <c r="E38" s="28"/>
      <c r="F38" s="28"/>
      <c r="G38" s="28"/>
      <c r="H38" s="28"/>
      <c r="I38" s="28"/>
      <c r="K38" s="28"/>
      <c r="L38" s="67"/>
    </row>
    <row r="39" spans="1:20">
      <c r="L39" s="27">
        <f>L37/C37</f>
        <v>0.14157806792804845</v>
      </c>
    </row>
    <row r="40" spans="1:20">
      <c r="L40" s="27"/>
    </row>
    <row r="41" spans="1:20" ht="79.8">
      <c r="A41" s="70" t="s">
        <v>59</v>
      </c>
      <c r="B41" s="70" t="s">
        <v>132</v>
      </c>
      <c r="C41" s="64" t="s">
        <v>103</v>
      </c>
      <c r="D41" s="64" t="s">
        <v>104</v>
      </c>
      <c r="E41" s="70" t="s">
        <v>105</v>
      </c>
      <c r="F41" s="70" t="s">
        <v>106</v>
      </c>
      <c r="G41" s="70" t="s">
        <v>133</v>
      </c>
      <c r="L41" s="27"/>
    </row>
    <row r="42" spans="1:20">
      <c r="A42" s="60">
        <v>10</v>
      </c>
      <c r="B42" s="71">
        <f>+'Calc Supervisor Cost Savings'!C32*(1-(L37/C37))</f>
        <v>9951878.646365948</v>
      </c>
      <c r="C42" s="72">
        <v>0.65594724829490214</v>
      </c>
      <c r="D42" s="72">
        <v>0.39815479563381184</v>
      </c>
      <c r="E42" s="73">
        <f>1.6*C42*B42</f>
        <v>10444651.861517664</v>
      </c>
      <c r="F42" s="73">
        <f t="shared" ref="F42:F48" si="3">1.6*D42*B42</f>
        <v>6339821.1337861288</v>
      </c>
      <c r="G42" s="75">
        <f>+E42-F42</f>
        <v>4104830.7277315352</v>
      </c>
      <c r="H42" s="118">
        <f>'Calc Supervisor Cost Savings'!C32</f>
        <v>11593225.050000001</v>
      </c>
      <c r="I42" s="27">
        <f>H42*$H$56</f>
        <v>12646839.528364543</v>
      </c>
      <c r="J42" s="117">
        <f>1.6*$C42*I42</f>
        <v>13273055.341212673</v>
      </c>
      <c r="K42" s="119">
        <f>1.6*$D42*I42</f>
        <v>8056639.6925273575</v>
      </c>
      <c r="L42" s="117">
        <f>J42-K42</f>
        <v>5216415.6486853156</v>
      </c>
      <c r="M42" s="27">
        <f>H42*$J$56</f>
        <v>11863594.663809594</v>
      </c>
      <c r="N42" s="117">
        <f>1.6*$C42*M42</f>
        <v>12451027.639379181</v>
      </c>
      <c r="O42" s="119">
        <f>1.6*$D42*M42</f>
        <v>7557675.3741623843</v>
      </c>
      <c r="P42" s="117">
        <f>N42-O42</f>
        <v>4893352.2652167967</v>
      </c>
      <c r="Q42" s="27">
        <f>H42*$L$56</f>
        <v>11196319.354245568</v>
      </c>
      <c r="R42" s="117">
        <f>1.6*$C42*Q42</f>
        <v>11750711.794317339</v>
      </c>
      <c r="S42" s="119">
        <f>1.6*$D42*Q42</f>
        <v>7132589.1909448588</v>
      </c>
      <c r="T42" s="117">
        <f>R42-S42</f>
        <v>4618122.6033724798</v>
      </c>
    </row>
    <row r="43" spans="1:20">
      <c r="A43" s="60">
        <v>11</v>
      </c>
      <c r="B43" s="74">
        <f>+SUM(K6+K7)</f>
        <v>34949849.674304917</v>
      </c>
      <c r="C43" s="72">
        <v>0.80869762034038228</v>
      </c>
      <c r="D43" s="72">
        <v>0.46002845655247043</v>
      </c>
      <c r="E43" s="73">
        <f t="shared" ref="E43:E48" si="4">1.6*C43*B43</f>
        <v>45222176.420583151</v>
      </c>
      <c r="F43" s="73">
        <f t="shared" si="3"/>
        <v>25724680.643858165</v>
      </c>
      <c r="G43" s="75">
        <f t="shared" ref="G43:G48" si="5">+E43-F43</f>
        <v>19497495.776724987</v>
      </c>
      <c r="H43" s="118">
        <f>I6+I7</f>
        <v>42638816.602651998</v>
      </c>
      <c r="I43" s="27">
        <f t="shared" ref="I43:I48" si="6">H43*$H$56</f>
        <v>46513913.852910638</v>
      </c>
      <c r="J43" s="117">
        <f t="shared" ref="J43" si="7">1.6*C43*I43</f>
        <v>60185106.312906198</v>
      </c>
      <c r="K43" s="119">
        <f t="shared" ref="K43:K48" si="8">1.6*$D43*I43</f>
        <v>34236358.396750487</v>
      </c>
      <c r="L43" s="117">
        <f t="shared" ref="L43:L48" si="9">J43-K43</f>
        <v>25948747.916155711</v>
      </c>
      <c r="M43" s="27">
        <f t="shared" ref="M43:M48" si="10">H43*$J$56</f>
        <v>43633211.201949202</v>
      </c>
      <c r="N43" s="117">
        <f t="shared" ref="N43:N48" si="11">1.6*$C43*M43</f>
        <v>56457718.506921008</v>
      </c>
      <c r="O43" s="119">
        <f t="shared" ref="O43:O48" si="12">1.6*$D43*M43</f>
        <v>32116030.085857049</v>
      </c>
      <c r="P43" s="117">
        <f t="shared" ref="P43:P48" si="13">N43-O43</f>
        <v>24341688.42106396</v>
      </c>
      <c r="Q43" s="27">
        <f t="shared" ref="Q43:Q48" si="14">H43*$L$56</f>
        <v>41179033.919504546</v>
      </c>
      <c r="R43" s="117">
        <f t="shared" ref="R43:R48" si="15">1.6*$C43*Q43</f>
        <v>53282218.781790741</v>
      </c>
      <c r="S43" s="119">
        <f t="shared" ref="S43:S48" si="16">1.6*$D43*Q43</f>
        <v>30309643.866098408</v>
      </c>
      <c r="T43" s="117">
        <f t="shared" ref="T43:T48" si="17">R43-S43</f>
        <v>22972574.915692333</v>
      </c>
    </row>
    <row r="44" spans="1:20">
      <c r="A44" s="60">
        <v>12</v>
      </c>
      <c r="B44" s="74">
        <f>+SUM(K8:K9)</f>
        <v>14422466.544815652</v>
      </c>
      <c r="C44" s="72">
        <v>0.69349321201580638</v>
      </c>
      <c r="D44" s="72">
        <v>0.4544404956986357</v>
      </c>
      <c r="E44" s="73">
        <f t="shared" si="4"/>
        <v>16003012.238967547</v>
      </c>
      <c r="F44" s="73">
        <f t="shared" si="3"/>
        <v>10486644.553316824</v>
      </c>
      <c r="G44" s="75">
        <f t="shared" si="5"/>
        <v>5516367.6856507231</v>
      </c>
      <c r="H44" s="118">
        <f>I9+I8</f>
        <v>16585836.526538</v>
      </c>
      <c r="I44" s="27">
        <f t="shared" si="6"/>
        <v>18093189.090193089</v>
      </c>
      <c r="J44" s="117">
        <f t="shared" ref="J44" si="18">1.6*C44*I44</f>
        <v>20076006.108427763</v>
      </c>
      <c r="K44" s="119">
        <f t="shared" si="8"/>
        <v>13155644.510266393</v>
      </c>
      <c r="L44" s="117">
        <f t="shared" si="9"/>
        <v>6920361.5981613696</v>
      </c>
      <c r="M44" s="27">
        <f t="shared" si="10"/>
        <v>16972640.560536209</v>
      </c>
      <c r="N44" s="117">
        <f t="shared" si="11"/>
        <v>18832657.629945621</v>
      </c>
      <c r="O44" s="119">
        <f t="shared" si="12"/>
        <v>12340888.303431753</v>
      </c>
      <c r="P44" s="117">
        <f t="shared" si="13"/>
        <v>6491769.3265138678</v>
      </c>
      <c r="Q44" s="27">
        <f t="shared" si="14"/>
        <v>16018003.765779607</v>
      </c>
      <c r="R44" s="117">
        <f t="shared" si="15"/>
        <v>17773403.010578852</v>
      </c>
      <c r="S44" s="119">
        <f t="shared" si="16"/>
        <v>11646767.314277597</v>
      </c>
      <c r="T44" s="117">
        <f t="shared" si="17"/>
        <v>6126635.6963012554</v>
      </c>
    </row>
    <row r="45" spans="1:20">
      <c r="A45" s="60">
        <v>13</v>
      </c>
      <c r="B45" s="74">
        <f>+SUM(K10:K14)</f>
        <v>18686173.182308946</v>
      </c>
      <c r="C45" s="72">
        <v>0.59149536800678792</v>
      </c>
      <c r="D45" s="72">
        <v>0.27687316834635017</v>
      </c>
      <c r="E45" s="73">
        <f t="shared" si="4"/>
        <v>17684455.812973443</v>
      </c>
      <c r="F45" s="73">
        <f t="shared" si="3"/>
        <v>8277919.9572071657</v>
      </c>
      <c r="G45" s="75">
        <f t="shared" si="5"/>
        <v>9406535.8557662778</v>
      </c>
      <c r="H45" s="118">
        <f>SUM(I10:I14)</f>
        <v>20625945.242527001</v>
      </c>
      <c r="I45" s="27">
        <f t="shared" si="6"/>
        <v>22500470.617800441</v>
      </c>
      <c r="J45" s="117">
        <f t="shared" ref="J45" si="19">1.6*C45*I45</f>
        <v>21294278.637442864</v>
      </c>
      <c r="K45" s="119">
        <f t="shared" si="8"/>
        <v>9967642.5427749865</v>
      </c>
      <c r="L45" s="117">
        <f t="shared" si="9"/>
        <v>11326636.094667878</v>
      </c>
      <c r="M45" s="27">
        <f t="shared" si="10"/>
        <v>21106970.050173588</v>
      </c>
      <c r="N45" s="117">
        <f t="shared" si="11"/>
        <v>19975480.027737085</v>
      </c>
      <c r="O45" s="119">
        <f t="shared" si="12"/>
        <v>9350325.8751729336</v>
      </c>
      <c r="P45" s="117">
        <f t="shared" si="13"/>
        <v>10625154.152564151</v>
      </c>
      <c r="Q45" s="27">
        <f t="shared" si="14"/>
        <v>19919795.304802984</v>
      </c>
      <c r="R45" s="117">
        <f t="shared" si="15"/>
        <v>18851946.647094924</v>
      </c>
      <c r="S45" s="119">
        <f t="shared" si="16"/>
        <v>8824410.9421624839</v>
      </c>
      <c r="T45" s="117">
        <f t="shared" si="17"/>
        <v>10027535.70493244</v>
      </c>
    </row>
    <row r="46" spans="1:20">
      <c r="A46" s="60">
        <v>14</v>
      </c>
      <c r="B46" s="74">
        <f>+SUM(K15:K18)</f>
        <v>22507646.295324273</v>
      </c>
      <c r="C46" s="72">
        <v>0.82985482113230213</v>
      </c>
      <c r="D46" s="72">
        <v>0.45820971976580671</v>
      </c>
      <c r="E46" s="73">
        <f t="shared" si="4"/>
        <v>29884926.064824719</v>
      </c>
      <c r="F46" s="73">
        <f t="shared" si="3"/>
        <v>16501155.682509493</v>
      </c>
      <c r="G46" s="75">
        <f t="shared" si="5"/>
        <v>13383770.382315226</v>
      </c>
      <c r="H46" s="118">
        <f>SUM(I15:I18)</f>
        <v>23182875.684184</v>
      </c>
      <c r="I46" s="27">
        <f t="shared" si="6"/>
        <v>25289779.791163407</v>
      </c>
      <c r="J46" s="117">
        <f t="shared" ref="J46" si="20">1.6*C46*I46</f>
        <v>33578953.09611395</v>
      </c>
      <c r="K46" s="119">
        <f t="shared" si="8"/>
        <v>18540836.657676715</v>
      </c>
      <c r="L46" s="117">
        <f t="shared" si="9"/>
        <v>15038116.438437235</v>
      </c>
      <c r="M46" s="27">
        <f t="shared" si="10"/>
        <v>23723531.551614836</v>
      </c>
      <c r="N46" s="117">
        <f t="shared" si="11"/>
        <v>31499339.251826972</v>
      </c>
      <c r="O46" s="119">
        <f t="shared" si="12"/>
        <v>17392564.390593134</v>
      </c>
      <c r="P46" s="117">
        <f t="shared" si="13"/>
        <v>14106774.861233838</v>
      </c>
      <c r="Q46" s="27">
        <f t="shared" si="14"/>
        <v>22389186.666388251</v>
      </c>
      <c r="R46" s="117">
        <f t="shared" si="15"/>
        <v>29727639.194133352</v>
      </c>
      <c r="S46" s="119">
        <f t="shared" si="16"/>
        <v>16414308.717104156</v>
      </c>
      <c r="T46" s="117">
        <f t="shared" si="17"/>
        <v>13313330.477029197</v>
      </c>
    </row>
    <row r="47" spans="1:20">
      <c r="A47" s="60">
        <v>17</v>
      </c>
      <c r="B47" s="74">
        <f>+SUM(K19:K30)</f>
        <v>54062261.35194815</v>
      </c>
      <c r="C47" s="72">
        <v>0.62226166893830237</v>
      </c>
      <c r="D47" s="72">
        <v>0.39416279547701039</v>
      </c>
      <c r="E47" s="73">
        <f t="shared" si="4"/>
        <v>53825396.760707103</v>
      </c>
      <c r="F47" s="73">
        <f t="shared" si="3"/>
        <v>34094931.302868195</v>
      </c>
      <c r="G47" s="75">
        <f t="shared" si="5"/>
        <v>19730465.457838908</v>
      </c>
      <c r="H47" s="118">
        <f>SUM(I19:I30)</f>
        <v>63436049.009005003</v>
      </c>
      <c r="I47" s="27">
        <f t="shared" si="6"/>
        <v>69201238.539775848</v>
      </c>
      <c r="J47" s="117">
        <f t="shared" ref="J47" si="21">1.6*C47*I47</f>
        <v>68898045.098173589</v>
      </c>
      <c r="K47" s="119">
        <f t="shared" si="8"/>
        <v>43642485.813295171</v>
      </c>
      <c r="L47" s="117">
        <f t="shared" si="9"/>
        <v>25255559.284878418</v>
      </c>
      <c r="M47" s="27">
        <f t="shared" si="10"/>
        <v>64915463.063178919</v>
      </c>
      <c r="N47" s="117">
        <f t="shared" si="11"/>
        <v>64631047.016954303</v>
      </c>
      <c r="O47" s="119">
        <f t="shared" si="12"/>
        <v>40939616.625067547</v>
      </c>
      <c r="P47" s="117">
        <f t="shared" si="13"/>
        <v>23691430.391886756</v>
      </c>
      <c r="Q47" s="27">
        <f t="shared" si="14"/>
        <v>61264252.20015832</v>
      </c>
      <c r="R47" s="117">
        <f t="shared" si="15"/>
        <v>60995833.312524125</v>
      </c>
      <c r="S47" s="119">
        <f t="shared" si="16"/>
        <v>38636942.256036781</v>
      </c>
      <c r="T47" s="117">
        <f t="shared" si="17"/>
        <v>22358891.056487344</v>
      </c>
    </row>
    <row r="48" spans="1:20">
      <c r="A48" s="60">
        <v>18</v>
      </c>
      <c r="B48" s="74">
        <f>+SUM(K31:K36)</f>
        <v>9815557.9585412256</v>
      </c>
      <c r="C48" s="72">
        <v>0.54409682706814821</v>
      </c>
      <c r="D48" s="72">
        <v>0.52152891718046601</v>
      </c>
      <c r="E48" s="73">
        <f t="shared" si="4"/>
        <v>8544982.3058332652</v>
      </c>
      <c r="F48" s="73">
        <f t="shared" si="3"/>
        <v>8190555.7018241771</v>
      </c>
      <c r="G48" s="75">
        <f t="shared" si="5"/>
        <v>354426.60400908813</v>
      </c>
      <c r="H48" s="118">
        <f>SUM(I31:I36)</f>
        <v>11891778.551777</v>
      </c>
      <c r="I48" s="27">
        <f t="shared" si="6"/>
        <v>12972526.143721415</v>
      </c>
      <c r="J48" s="117">
        <f t="shared" ref="J48" si="22">1.6*C48*I48</f>
        <v>11293296.502171876</v>
      </c>
      <c r="K48" s="119">
        <f t="shared" si="8"/>
        <v>10824876.020528505</v>
      </c>
      <c r="L48" s="117">
        <f t="shared" si="9"/>
        <v>468420.48164337128</v>
      </c>
      <c r="M48" s="27">
        <f t="shared" si="10"/>
        <v>12169110.835130988</v>
      </c>
      <c r="N48" s="117">
        <f t="shared" si="11"/>
        <v>10593879.34981663</v>
      </c>
      <c r="O48" s="119">
        <f t="shared" si="12"/>
        <v>10154469.115031905</v>
      </c>
      <c r="P48" s="117">
        <f t="shared" si="13"/>
        <v>439410.23478472419</v>
      </c>
      <c r="Q48" s="27">
        <f t="shared" si="14"/>
        <v>11484651.577229854</v>
      </c>
      <c r="R48" s="117">
        <f t="shared" si="15"/>
        <v>9998019.9730463475</v>
      </c>
      <c r="S48" s="119">
        <f t="shared" si="16"/>
        <v>9583324.6420281865</v>
      </c>
      <c r="T48" s="117">
        <f t="shared" si="17"/>
        <v>414695.33101816103</v>
      </c>
    </row>
    <row r="49" spans="1:20">
      <c r="A49" s="60" t="s">
        <v>88</v>
      </c>
      <c r="B49" s="74">
        <f>SUM(B42:B48)</f>
        <v>164395833.6536091</v>
      </c>
      <c r="C49" s="60"/>
      <c r="D49" s="60"/>
      <c r="E49" s="75">
        <f>SUM(E42:E48)</f>
        <v>181609601.46540689</v>
      </c>
      <c r="F49" s="75">
        <f>SUM(F42:F48)</f>
        <v>109615708.97537015</v>
      </c>
      <c r="G49" s="75">
        <f>+E49-F49</f>
        <v>71993892.490036741</v>
      </c>
      <c r="H49" s="118">
        <f>SUM(H42:H48)</f>
        <v>189954526.66668299</v>
      </c>
      <c r="J49" s="75">
        <f>SUM(J42:J48)</f>
        <v>228598741.0964489</v>
      </c>
      <c r="K49" s="75">
        <f>SUM(K42:K48)</f>
        <v>138424483.63381961</v>
      </c>
      <c r="L49" s="75">
        <f>+J49-K49</f>
        <v>90174257.462629288</v>
      </c>
      <c r="M49" s="118">
        <f>SUM(M42:M48)</f>
        <v>194384521.92639333</v>
      </c>
      <c r="N49" s="75">
        <f>SUM(N42:N48)</f>
        <v>214441149.42258078</v>
      </c>
      <c r="O49" s="75">
        <f>SUM(O42:O48)</f>
        <v>129851569.7693167</v>
      </c>
      <c r="P49" s="75">
        <f>+N49-O49</f>
        <v>84589579.653264076</v>
      </c>
      <c r="Q49" s="118">
        <f>SUM(Q42:Q48)</f>
        <v>183451242.78810912</v>
      </c>
      <c r="R49" s="75">
        <f>SUM(R42:R48)</f>
        <v>202379772.71348572</v>
      </c>
      <c r="S49" s="75">
        <f>SUM(S42:S48)</f>
        <v>122547986.92865247</v>
      </c>
      <c r="T49" s="75">
        <f>+R49-S49</f>
        <v>79831785.784833252</v>
      </c>
    </row>
    <row r="50" spans="1:20">
      <c r="A50" s="108" t="s">
        <v>119</v>
      </c>
      <c r="E50" s="69"/>
      <c r="F50" s="69"/>
      <c r="H50" s="118">
        <f>H49*F56</f>
        <v>164634843.00043792</v>
      </c>
      <c r="K50" s="66" t="s">
        <v>143</v>
      </c>
      <c r="L50" s="130">
        <f>L49/1000</f>
        <v>90174.257462629292</v>
      </c>
      <c r="O50" s="66" t="s">
        <v>144</v>
      </c>
      <c r="P50" s="130">
        <f>P49/1000</f>
        <v>84589.579653264082</v>
      </c>
      <c r="S50" s="66" t="s">
        <v>145</v>
      </c>
      <c r="T50" s="130">
        <f>T49/1000</f>
        <v>79831.78578483325</v>
      </c>
    </row>
    <row r="51" spans="1:20">
      <c r="B51" s="99"/>
      <c r="D51" t="s">
        <v>137</v>
      </c>
      <c r="E51">
        <f>F49/E49</f>
        <v>0.60357882012229302</v>
      </c>
      <c r="G51" s="65"/>
    </row>
    <row r="52" spans="1:20">
      <c r="B52" s="99">
        <f>C37</f>
        <v>179916133.58999994</v>
      </c>
      <c r="D52" t="s">
        <v>138</v>
      </c>
      <c r="E52">
        <f>G49/E49</f>
        <v>0.39642117987770698</v>
      </c>
    </row>
    <row r="53" spans="1:20">
      <c r="B53" s="99">
        <f>B49</f>
        <v>164395833.6536091</v>
      </c>
      <c r="C53">
        <f>B53/B52</f>
        <v>0.91373591891564809</v>
      </c>
      <c r="D53">
        <f>F49/E49</f>
        <v>0.60357882012229302</v>
      </c>
    </row>
    <row r="54" spans="1:20">
      <c r="E54" s="117"/>
      <c r="F54" s="76">
        <f>'Calc Labor Cost Savings'!I38</f>
        <v>7263731.659035692</v>
      </c>
      <c r="H54" s="76">
        <f>F54</f>
        <v>7263731.659035692</v>
      </c>
    </row>
    <row r="55" spans="1:20">
      <c r="F55" s="76">
        <f>'Calc Labor Cost Savings'!M38</f>
        <v>968207.44980714913</v>
      </c>
      <c r="G55" s="76">
        <f>F54-F55</f>
        <v>6295524.2092285426</v>
      </c>
      <c r="H55" s="76">
        <f>Summary!F14</f>
        <v>-660141.83369233413</v>
      </c>
      <c r="I55" s="76">
        <f>H54-H55</f>
        <v>7923873.4927280266</v>
      </c>
      <c r="J55" s="117">
        <f>Summary!G14</f>
        <v>-169400</v>
      </c>
      <c r="K55" s="76">
        <f>H54-J55</f>
        <v>7433131.659035692</v>
      </c>
      <c r="L55">
        <f>Summary!H14</f>
        <v>248681.14398443987</v>
      </c>
      <c r="M55" s="76">
        <f>H54-L55</f>
        <v>7015050.5150512522</v>
      </c>
    </row>
    <row r="56" spans="1:20">
      <c r="F56">
        <f>G55/F54</f>
        <v>0.86670660546734934</v>
      </c>
      <c r="H56">
        <f>I55/H54</f>
        <v>1.0908819136884211</v>
      </c>
      <c r="J56">
        <f>K55/H54</f>
        <v>1.0233213461002892</v>
      </c>
      <c r="L56">
        <f>M55/H54</f>
        <v>0.9657639962958855</v>
      </c>
    </row>
    <row r="57" spans="1:20">
      <c r="H57" s="75">
        <f>G49*H56</f>
        <v>78536835.213409737</v>
      </c>
      <c r="J57" s="75">
        <f>G49*J56</f>
        <v>73672886.973903909</v>
      </c>
      <c r="L57" s="75">
        <f>G49*L56</f>
        <v>69529109.320074216</v>
      </c>
    </row>
    <row r="63" spans="1:20">
      <c r="C63" s="66"/>
    </row>
  </sheetData>
  <mergeCells count="3">
    <mergeCell ref="B3:L3"/>
    <mergeCell ref="E4:F4"/>
    <mergeCell ref="G4:H4"/>
  </mergeCells>
  <pageMargins left="0.2" right="0.38" top="1.27" bottom="0.75" header="0.46" footer="0.3"/>
  <pageSetup scale="72" orientation="landscape" r:id="rId1"/>
  <headerFooter>
    <oddHeader xml:space="preserve">&amp;CCONFIDENTIAL DRAFT
For Discussion Purposes Only, Not Approved By Postal Management
Predecisional and Privileged, Commercially Sensitive Information-Please do not Disclose.
This document is subject to FOIA Exemptions 3,4,5 and 39 USC 410(c)(2)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D10:N26"/>
  <sheetViews>
    <sheetView topLeftCell="A10" workbookViewId="0">
      <selection activeCell="G26" sqref="G26"/>
    </sheetView>
  </sheetViews>
  <sheetFormatPr defaultRowHeight="14.4"/>
  <cols>
    <col min="4" max="4" width="38.33203125" customWidth="1"/>
    <col min="5" max="5" width="16.109375" customWidth="1"/>
    <col min="6" max="6" width="18.6640625" bestFit="1" customWidth="1"/>
    <col min="7" max="7" width="20" bestFit="1" customWidth="1"/>
    <col min="8" max="8" width="21.44140625" customWidth="1"/>
    <col min="9" max="9" width="9.5546875" bestFit="1" customWidth="1"/>
    <col min="10" max="10" width="20.6640625" bestFit="1" customWidth="1"/>
    <col min="11" max="11" width="16.21875" bestFit="1" customWidth="1"/>
    <col min="13" max="13" width="13.6640625" bestFit="1" customWidth="1"/>
  </cols>
  <sheetData>
    <row r="10" spans="4:12" ht="15.6">
      <c r="D10" s="129" t="s">
        <v>134</v>
      </c>
      <c r="E10" s="129"/>
    </row>
    <row r="12" spans="4:12" ht="15.6">
      <c r="D12" s="121" t="s">
        <v>80</v>
      </c>
      <c r="E12" s="121" t="s">
        <v>56</v>
      </c>
      <c r="F12" s="121" t="s">
        <v>135</v>
      </c>
      <c r="G12" s="121" t="s">
        <v>136</v>
      </c>
      <c r="H12" s="122" t="s">
        <v>140</v>
      </c>
    </row>
    <row r="13" spans="4:12" ht="30" customHeight="1">
      <c r="D13" s="49" t="s">
        <v>93</v>
      </c>
      <c r="E13" s="61">
        <f>+'Calc Labor Cost Savings'!G38</f>
        <v>58372.854634307718</v>
      </c>
      <c r="F13" s="61">
        <f>E13</f>
        <v>58372.854634307718</v>
      </c>
      <c r="G13" s="61">
        <f>E13</f>
        <v>58372.854634307718</v>
      </c>
      <c r="H13" s="61">
        <f>G13</f>
        <v>58372.854634307718</v>
      </c>
      <c r="I13" s="76"/>
    </row>
    <row r="14" spans="4:12" ht="30" customHeight="1">
      <c r="D14" s="49" t="s">
        <v>94</v>
      </c>
      <c r="E14" s="61">
        <f>+'Calc Labor Cost Savings'!M38</f>
        <v>968207.44980714913</v>
      </c>
      <c r="F14" s="61">
        <f>K15/1000</f>
        <v>-660141.83369233413</v>
      </c>
      <c r="G14" s="123">
        <v>-169400</v>
      </c>
      <c r="H14" s="61">
        <f>-'[1]Summary Table'!$I$17</f>
        <v>248681.14398443987</v>
      </c>
    </row>
    <row r="15" spans="4:12" ht="30" customHeight="1">
      <c r="D15" s="49" t="s">
        <v>78</v>
      </c>
      <c r="E15" s="61">
        <f>+'Calc Supervisor Cost Savings'!G32</f>
        <v>65145.307500609983</v>
      </c>
      <c r="F15" s="61">
        <f>(F14+F13)*'Calc Supervisor Cost Savings'!H25</f>
        <v>-38593.544617132677</v>
      </c>
      <c r="G15" s="61">
        <f>(G14+G13)*'Calc Supervisor Cost Savings'!H25</f>
        <v>-7120.5582831655729</v>
      </c>
      <c r="H15" s="61">
        <f>(H14+H13)*'Calc Supervisor Cost Savings'!H25</f>
        <v>19692.444456195451</v>
      </c>
      <c r="I15" s="76"/>
      <c r="J15" t="s">
        <v>141</v>
      </c>
      <c r="K15" s="117">
        <f>'[2]added tables'!$G$62</f>
        <v>-660141833.69233418</v>
      </c>
      <c r="L15" t="s">
        <v>142</v>
      </c>
    </row>
    <row r="16" spans="4:12" ht="30" customHeight="1">
      <c r="D16" s="49" t="s">
        <v>91</v>
      </c>
      <c r="E16" s="61">
        <f>+'Calc Mngt &amp; IPS Cost Savings'!H14/1000</f>
        <v>15143.541829975002</v>
      </c>
      <c r="F16" s="61">
        <f t="shared" ref="F16:H17" si="0">E16</f>
        <v>15143.541829975002</v>
      </c>
      <c r="G16" s="61">
        <f t="shared" si="0"/>
        <v>15143.541829975002</v>
      </c>
      <c r="H16" s="61">
        <f t="shared" si="0"/>
        <v>15143.541829975002</v>
      </c>
      <c r="I16" s="76"/>
    </row>
    <row r="17" spans="4:14" ht="30" customHeight="1">
      <c r="D17" s="49" t="s">
        <v>92</v>
      </c>
      <c r="E17" s="61">
        <f>+'Calc Mngt &amp; IPS Cost Savings'!E26/1000</f>
        <v>35313.426025193301</v>
      </c>
      <c r="F17" s="61">
        <f t="shared" si="0"/>
        <v>35313.426025193301</v>
      </c>
      <c r="G17" s="61">
        <f t="shared" si="0"/>
        <v>35313.426025193301</v>
      </c>
      <c r="H17" s="61">
        <f t="shared" si="0"/>
        <v>35313.426025193301</v>
      </c>
      <c r="I17" s="76"/>
      <c r="J17" s="48" t="s">
        <v>112</v>
      </c>
      <c r="K17" s="103">
        <v>0.11153795</v>
      </c>
      <c r="L17" s="103">
        <v>0.11153795</v>
      </c>
      <c r="M17" s="103">
        <v>0.11153795</v>
      </c>
      <c r="N17" s="103">
        <v>0.11153795</v>
      </c>
    </row>
    <row r="18" spans="4:14" ht="30" customHeight="1">
      <c r="D18" s="49" t="s">
        <v>97</v>
      </c>
      <c r="E18" s="61">
        <f>(K17+K18)*(E13+E14+E15+E16+E17)</f>
        <v>136321.37550005672</v>
      </c>
      <c r="F18" s="61">
        <f>(L17+L18)*(F13+F14+F15+F16+F17)</f>
        <v>-70406.201431283014</v>
      </c>
      <c r="G18" s="61">
        <f>(M17+M18)*(G13+G14+G15+G16+G17)</f>
        <v>-8079.0010066909081</v>
      </c>
      <c r="H18" s="61">
        <f>(N17+N18)*(H13+H14+H15+H16+H17)</f>
        <v>45019.849480136822</v>
      </c>
      <c r="I18" s="76"/>
      <c r="J18" s="102" t="s">
        <v>113</v>
      </c>
      <c r="K18" s="103">
        <v>7.8136999999999998E-3</v>
      </c>
      <c r="L18" s="103">
        <v>7.8136999999999998E-3</v>
      </c>
      <c r="M18" s="103">
        <v>7.8136999999999998E-3</v>
      </c>
      <c r="N18" s="103">
        <v>7.8136999999999998E-3</v>
      </c>
    </row>
    <row r="19" spans="4:14" ht="30" customHeight="1">
      <c r="D19" s="49" t="s">
        <v>95</v>
      </c>
      <c r="E19" s="61">
        <f>+'Calc Night Diff Savings'!G49/1000</f>
        <v>71993.892490036742</v>
      </c>
      <c r="F19" s="123">
        <f>'Calc Night Diff Savings'!L50</f>
        <v>90174.257462629292</v>
      </c>
      <c r="G19" s="123">
        <f>'Calc Night Diff Savings'!P50</f>
        <v>84589.579653264082</v>
      </c>
      <c r="H19" s="61">
        <f>'Calc Night Diff Savings'!T50</f>
        <v>79831.78578483325</v>
      </c>
      <c r="I19" s="76"/>
    </row>
    <row r="20" spans="4:14" ht="30" customHeight="1">
      <c r="D20" s="120" t="s">
        <v>139</v>
      </c>
      <c r="E20" s="61">
        <f>E25*1000</f>
        <v>66900</v>
      </c>
      <c r="F20" s="61">
        <f>E20</f>
        <v>66900</v>
      </c>
      <c r="G20" s="61">
        <f>F20</f>
        <v>66900</v>
      </c>
      <c r="H20" s="61">
        <f>G20</f>
        <v>66900</v>
      </c>
      <c r="I20" s="76"/>
    </row>
    <row r="21" spans="4:14" ht="15.6">
      <c r="D21" s="49" t="s">
        <v>79</v>
      </c>
      <c r="E21" s="61">
        <f>E22+E20</f>
        <v>1417397.8477873288</v>
      </c>
      <c r="F21" s="61">
        <f>F22+F20</f>
        <v>-503237.49978864449</v>
      </c>
      <c r="G21" s="61">
        <f>G22+G20</f>
        <v>75719.842852883623</v>
      </c>
      <c r="H21" s="61">
        <f>H22+H20</f>
        <v>568955.04619508144</v>
      </c>
    </row>
    <row r="22" spans="4:14" ht="15.6">
      <c r="E22" s="61">
        <f>+E13+E14+E15+E16+E17+E18+E19</f>
        <v>1350497.8477873288</v>
      </c>
      <c r="F22" s="61">
        <f>+F13+F14+F15+F16+F17+F18+F19</f>
        <v>-570137.49978864449</v>
      </c>
      <c r="G22" s="61">
        <f>+G13+G14+G15+G16+G17+G18+G19</f>
        <v>8819.842852883623</v>
      </c>
      <c r="H22" s="61">
        <f>+H13+H14+H15+H16+H17+H18+H19</f>
        <v>502055.04619508138</v>
      </c>
    </row>
    <row r="24" spans="4:14">
      <c r="D24" s="104" t="s">
        <v>114</v>
      </c>
      <c r="E24" s="100"/>
      <c r="J24" s="24"/>
    </row>
    <row r="25" spans="4:14">
      <c r="E25" s="78">
        <v>66.900000000000006</v>
      </c>
    </row>
    <row r="26" spans="4:14">
      <c r="J26" s="125"/>
      <c r="K26" s="124"/>
    </row>
  </sheetData>
  <mergeCells count="1">
    <mergeCell ref="D10:E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47"/>
  <sheetViews>
    <sheetView showGridLines="0" tabSelected="1" topLeftCell="A25" workbookViewId="0"/>
  </sheetViews>
  <sheetFormatPr defaultRowHeight="13.2"/>
  <cols>
    <col min="1" max="1" width="38.5546875" style="136" customWidth="1"/>
    <col min="2" max="25" width="12.6640625" style="136" customWidth="1"/>
    <col min="26" max="26" width="14.6640625" style="136" customWidth="1"/>
    <col min="27" max="28" width="8.88671875" style="136"/>
    <col min="29" max="29" width="34.5546875" style="136" bestFit="1" customWidth="1"/>
    <col min="30" max="16384" width="8.88671875" style="136"/>
  </cols>
  <sheetData>
    <row r="1" spans="1:26">
      <c r="B1" s="136">
        <v>7</v>
      </c>
      <c r="C1" s="136">
        <f>MOD(B1+1,24)</f>
        <v>8</v>
      </c>
      <c r="D1" s="136">
        <f t="shared" ref="D1:Z1" si="0">MOD(C1+1,24)</f>
        <v>9</v>
      </c>
      <c r="E1" s="136">
        <f t="shared" si="0"/>
        <v>10</v>
      </c>
      <c r="F1" s="136">
        <f t="shared" si="0"/>
        <v>11</v>
      </c>
      <c r="G1" s="136">
        <f t="shared" si="0"/>
        <v>12</v>
      </c>
      <c r="H1" s="136">
        <f t="shared" si="0"/>
        <v>13</v>
      </c>
      <c r="I1" s="136">
        <f t="shared" si="0"/>
        <v>14</v>
      </c>
      <c r="J1" s="136">
        <f t="shared" si="0"/>
        <v>15</v>
      </c>
      <c r="K1" s="136">
        <f t="shared" si="0"/>
        <v>16</v>
      </c>
      <c r="L1" s="136">
        <f t="shared" si="0"/>
        <v>17</v>
      </c>
      <c r="M1" s="136">
        <f t="shared" si="0"/>
        <v>18</v>
      </c>
      <c r="N1" s="136">
        <f t="shared" si="0"/>
        <v>19</v>
      </c>
      <c r="O1" s="136">
        <f t="shared" si="0"/>
        <v>20</v>
      </c>
      <c r="P1" s="136">
        <f t="shared" si="0"/>
        <v>21</v>
      </c>
      <c r="Q1" s="136">
        <f t="shared" si="0"/>
        <v>22</v>
      </c>
      <c r="R1" s="136">
        <f t="shared" si="0"/>
        <v>23</v>
      </c>
      <c r="S1" s="136">
        <f t="shared" si="0"/>
        <v>0</v>
      </c>
      <c r="T1" s="136">
        <f t="shared" si="0"/>
        <v>1</v>
      </c>
      <c r="U1" s="136">
        <f t="shared" si="0"/>
        <v>2</v>
      </c>
      <c r="V1" s="136">
        <f t="shared" si="0"/>
        <v>3</v>
      </c>
      <c r="W1" s="136">
        <f t="shared" si="0"/>
        <v>4</v>
      </c>
      <c r="X1" s="136">
        <f t="shared" si="0"/>
        <v>5</v>
      </c>
      <c r="Y1" s="136">
        <f t="shared" si="0"/>
        <v>6</v>
      </c>
      <c r="Z1" s="136">
        <f t="shared" si="0"/>
        <v>7</v>
      </c>
    </row>
    <row r="2" spans="1:26">
      <c r="A2" s="136" t="s">
        <v>188</v>
      </c>
      <c r="B2" s="138">
        <f ca="1">INDIRECT(ADDRESS(1,COLUMN()+3,,,Sheet1!$A2&amp;"_final"))</f>
        <v>837.85</v>
      </c>
      <c r="C2" s="138">
        <f ca="1">INDIRECT(ADDRESS(1,COLUMN()+3,,,Sheet1!$A2&amp;"_final"))</f>
        <v>386.2</v>
      </c>
      <c r="D2" s="138">
        <f ca="1">INDIRECT(ADDRESS(1,COLUMN()+3,,,Sheet1!$A2&amp;"_final"))</f>
        <v>240.69</v>
      </c>
      <c r="E2" s="138">
        <f ca="1">INDIRECT(ADDRESS(1,COLUMN()+3,,,Sheet1!$A2&amp;"_final"))</f>
        <v>275.61</v>
      </c>
      <c r="F2" s="138">
        <f ca="1">INDIRECT(ADDRESS(1,COLUMN()+3,,,Sheet1!$A2&amp;"_final"))</f>
        <v>269.43</v>
      </c>
      <c r="G2" s="138">
        <f ca="1">INDIRECT(ADDRESS(1,COLUMN()+3,,,Sheet1!$A2&amp;"_final"))</f>
        <v>425.98</v>
      </c>
      <c r="H2" s="138">
        <f ca="1">INDIRECT(ADDRESS(1,COLUMN()+3,,,Sheet1!$A2&amp;"_final"))</f>
        <v>1002.95</v>
      </c>
      <c r="I2" s="138">
        <f ca="1">INDIRECT(ADDRESS(1,COLUMN()+3,,,Sheet1!$A2&amp;"_final"))</f>
        <v>2051.92</v>
      </c>
      <c r="J2" s="138">
        <f ca="1">INDIRECT(ADDRESS(1,COLUMN()+3,,,Sheet1!$A2&amp;"_final"))</f>
        <v>2739.06</v>
      </c>
      <c r="K2" s="138">
        <f ca="1">INDIRECT(ADDRESS(1,COLUMN()+3,,,Sheet1!$A2&amp;"_final"))</f>
        <v>3597.72</v>
      </c>
      <c r="L2" s="138">
        <f ca="1">INDIRECT(ADDRESS(1,COLUMN()+3,,,Sheet1!$A2&amp;"_final"))</f>
        <v>3836.73</v>
      </c>
      <c r="M2" s="138">
        <f ca="1">INDIRECT(ADDRESS(1,COLUMN()+3,,,Sheet1!$A2&amp;"_final"))</f>
        <v>4478.3</v>
      </c>
      <c r="N2" s="138">
        <f ca="1">INDIRECT(ADDRESS(1,COLUMN()+3,,,Sheet1!$A2&amp;"_final"))</f>
        <v>5258.36</v>
      </c>
      <c r="O2" s="138">
        <f ca="1">INDIRECT(ADDRESS(1,COLUMN()+3,,,Sheet1!$A2&amp;"_final"))</f>
        <v>5418.29</v>
      </c>
      <c r="P2" s="138">
        <f ca="1">INDIRECT(ADDRESS(1,COLUMN()+3,,,Sheet1!$A2&amp;"_final"))</f>
        <v>6127.97</v>
      </c>
      <c r="Q2" s="138">
        <f ca="1">INDIRECT(ADDRESS(1,COLUMN()+3,,,Sheet1!$A2&amp;"_final"))</f>
        <v>9318.9699999999993</v>
      </c>
      <c r="R2" s="138">
        <f ca="1">INDIRECT(ADDRESS(1,COLUMN()+3,,,Sheet1!$A2&amp;"_final"))</f>
        <v>11250.55</v>
      </c>
      <c r="S2" s="138">
        <f ca="1">INDIRECT(ADDRESS(1,COLUMN()+3,,,Sheet1!$A2&amp;"_final"))</f>
        <v>10863.69</v>
      </c>
      <c r="T2" s="138">
        <f ca="1">INDIRECT(ADDRESS(1,COLUMN()+3,,,Sheet1!$A2&amp;"_final"))</f>
        <v>12148.28</v>
      </c>
      <c r="U2" s="138">
        <f ca="1">INDIRECT(ADDRESS(1,COLUMN()+3,,,Sheet1!$A2&amp;"_final"))</f>
        <v>11918.22</v>
      </c>
      <c r="V2" s="138">
        <f ca="1">INDIRECT(ADDRESS(1,COLUMN()+3,,,Sheet1!$A2&amp;"_final"))</f>
        <v>15129.77</v>
      </c>
      <c r="W2" s="138">
        <f ca="1">INDIRECT(ADDRESS(1,COLUMN()+3,,,Sheet1!$A2&amp;"_final"))</f>
        <v>16345.38</v>
      </c>
      <c r="X2" s="138">
        <f ca="1">INDIRECT(ADDRESS(1,COLUMN()+3,,,Sheet1!$A2&amp;"_final"))</f>
        <v>10672.12</v>
      </c>
      <c r="Y2" s="138">
        <f ca="1">INDIRECT(ADDRESS(1,COLUMN()+3,,,Sheet1!$A2&amp;"_final"))</f>
        <v>3018.56</v>
      </c>
      <c r="Z2" s="138">
        <f t="shared" ref="Z2:Z7" ca="1" si="1">SUM(B2:Y2)</f>
        <v>137612.6</v>
      </c>
    </row>
    <row r="3" spans="1:26">
      <c r="A3" s="136" t="s">
        <v>189</v>
      </c>
      <c r="B3" s="138">
        <f ca="1">INDIRECT(ADDRESS(1,COLUMN()+3,,,Sheet1!$A3&amp;"_final"))</f>
        <v>358.42</v>
      </c>
      <c r="C3" s="138">
        <f ca="1">INDIRECT(ADDRESS(1,COLUMN()+3,,,Sheet1!$A3&amp;"_final"))</f>
        <v>228.2</v>
      </c>
      <c r="D3" s="138">
        <f ca="1">INDIRECT(ADDRESS(1,COLUMN()+3,,,Sheet1!$A3&amp;"_final"))</f>
        <v>171.19</v>
      </c>
      <c r="E3" s="138">
        <f ca="1">INDIRECT(ADDRESS(1,COLUMN()+3,,,Sheet1!$A3&amp;"_final"))</f>
        <v>152.99</v>
      </c>
      <c r="F3" s="138">
        <f ca="1">INDIRECT(ADDRESS(1,COLUMN()+3,,,Sheet1!$A3&amp;"_final"))</f>
        <v>200.1</v>
      </c>
      <c r="G3" s="138">
        <f ca="1">INDIRECT(ADDRESS(1,COLUMN()+3,,,Sheet1!$A3&amp;"_final"))</f>
        <v>287.77999999999997</v>
      </c>
      <c r="H3" s="138">
        <f ca="1">INDIRECT(ADDRESS(1,COLUMN()+3,,,Sheet1!$A3&amp;"_final"))</f>
        <v>516.73</v>
      </c>
      <c r="I3" s="138">
        <f ca="1">INDIRECT(ADDRESS(1,COLUMN()+3,,,Sheet1!$A3&amp;"_final"))</f>
        <v>846.46</v>
      </c>
      <c r="J3" s="138">
        <f ca="1">INDIRECT(ADDRESS(1,COLUMN()+3,,,Sheet1!$A3&amp;"_final"))</f>
        <v>1109.1199999999999</v>
      </c>
      <c r="K3" s="138">
        <f ca="1">INDIRECT(ADDRESS(1,COLUMN()+3,,,Sheet1!$A3&amp;"_final"))</f>
        <v>1287.71</v>
      </c>
      <c r="L3" s="138">
        <f ca="1">INDIRECT(ADDRESS(1,COLUMN()+3,,,Sheet1!$A3&amp;"_final"))</f>
        <v>1202.4000000000001</v>
      </c>
      <c r="M3" s="138">
        <f ca="1">INDIRECT(ADDRESS(1,COLUMN()+3,,,Sheet1!$A3&amp;"_final"))</f>
        <v>1238.78</v>
      </c>
      <c r="N3" s="138">
        <f ca="1">INDIRECT(ADDRESS(1,COLUMN()+3,,,Sheet1!$A3&amp;"_final"))</f>
        <v>1285.78</v>
      </c>
      <c r="O3" s="138">
        <f ca="1">INDIRECT(ADDRESS(1,COLUMN()+3,,,Sheet1!$A3&amp;"_final"))</f>
        <v>1366.55</v>
      </c>
      <c r="P3" s="138">
        <f ca="1">INDIRECT(ADDRESS(1,COLUMN()+3,,,Sheet1!$A3&amp;"_final"))</f>
        <v>1450.48</v>
      </c>
      <c r="Q3" s="138">
        <f ca="1">INDIRECT(ADDRESS(1,COLUMN()+3,,,Sheet1!$A3&amp;"_final"))</f>
        <v>1400.81</v>
      </c>
      <c r="R3" s="138">
        <f ca="1">INDIRECT(ADDRESS(1,COLUMN()+3,,,Sheet1!$A3&amp;"_final"))</f>
        <v>1545.38</v>
      </c>
      <c r="S3" s="138">
        <f ca="1">INDIRECT(ADDRESS(1,COLUMN()+3,,,Sheet1!$A3&amp;"_final"))</f>
        <v>1579.88</v>
      </c>
      <c r="T3" s="138">
        <f ca="1">INDIRECT(ADDRESS(1,COLUMN()+3,,,Sheet1!$A3&amp;"_final"))</f>
        <v>1667.05</v>
      </c>
      <c r="U3" s="138">
        <f ca="1">INDIRECT(ADDRESS(1,COLUMN()+3,,,Sheet1!$A3&amp;"_final"))</f>
        <v>1597.28</v>
      </c>
      <c r="V3" s="138">
        <f ca="1">INDIRECT(ADDRESS(1,COLUMN()+3,,,Sheet1!$A3&amp;"_final"))</f>
        <v>1567.52</v>
      </c>
      <c r="W3" s="138">
        <f ca="1">INDIRECT(ADDRESS(1,COLUMN()+3,,,Sheet1!$A3&amp;"_final"))</f>
        <v>1555.12</v>
      </c>
      <c r="X3" s="138">
        <f ca="1">INDIRECT(ADDRESS(1,COLUMN()+3,,,Sheet1!$A3&amp;"_final"))</f>
        <v>1279.25</v>
      </c>
      <c r="Y3" s="138">
        <f ca="1">INDIRECT(ADDRESS(1,COLUMN()+3,,,Sheet1!$A3&amp;"_final"))</f>
        <v>643.24</v>
      </c>
      <c r="Z3" s="138">
        <f t="shared" ca="1" si="1"/>
        <v>24538.219999999998</v>
      </c>
    </row>
    <row r="4" spans="1:26">
      <c r="A4" s="136" t="s">
        <v>190</v>
      </c>
      <c r="B4" s="138">
        <f ca="1">INDIRECT(ADDRESS(1,COLUMN()+3,,,Sheet1!$A4&amp;"_final"))</f>
        <v>84.16</v>
      </c>
      <c r="C4" s="138">
        <f ca="1">INDIRECT(ADDRESS(1,COLUMN()+3,,,Sheet1!$A4&amp;"_final"))</f>
        <v>44.25</v>
      </c>
      <c r="D4" s="138">
        <f ca="1">INDIRECT(ADDRESS(1,COLUMN()+3,,,Sheet1!$A4&amp;"_final"))</f>
        <v>87.03</v>
      </c>
      <c r="E4" s="138">
        <f ca="1">INDIRECT(ADDRESS(1,COLUMN()+3,,,Sheet1!$A4&amp;"_final"))</f>
        <v>328.33</v>
      </c>
      <c r="F4" s="138">
        <f ca="1">INDIRECT(ADDRESS(1,COLUMN()+3,,,Sheet1!$A4&amp;"_final"))</f>
        <v>514.11</v>
      </c>
      <c r="G4" s="138">
        <f ca="1">INDIRECT(ADDRESS(1,COLUMN()+3,,,Sheet1!$A4&amp;"_final"))</f>
        <v>732.67</v>
      </c>
      <c r="H4" s="138">
        <f ca="1">INDIRECT(ADDRESS(1,COLUMN()+3,,,Sheet1!$A4&amp;"_final"))</f>
        <v>854.63</v>
      </c>
      <c r="I4" s="138">
        <f ca="1">INDIRECT(ADDRESS(1,COLUMN()+3,,,Sheet1!$A4&amp;"_final"))</f>
        <v>896.61</v>
      </c>
      <c r="J4" s="138">
        <f ca="1">INDIRECT(ADDRESS(1,COLUMN()+3,,,Sheet1!$A4&amp;"_final"))</f>
        <v>908.61</v>
      </c>
      <c r="K4" s="138">
        <f ca="1">INDIRECT(ADDRESS(1,COLUMN()+3,,,Sheet1!$A4&amp;"_final"))</f>
        <v>906.31</v>
      </c>
      <c r="L4" s="138">
        <f ca="1">INDIRECT(ADDRESS(1,COLUMN()+3,,,Sheet1!$A4&amp;"_final"))</f>
        <v>906.18</v>
      </c>
      <c r="M4" s="138">
        <f ca="1">INDIRECT(ADDRESS(1,COLUMN()+3,,,Sheet1!$A4&amp;"_final"))</f>
        <v>917.56</v>
      </c>
      <c r="N4" s="138">
        <f ca="1">INDIRECT(ADDRESS(1,COLUMN()+3,,,Sheet1!$A4&amp;"_final"))</f>
        <v>929.44</v>
      </c>
      <c r="O4" s="138">
        <f ca="1">INDIRECT(ADDRESS(1,COLUMN()+3,,,Sheet1!$A4&amp;"_final"))</f>
        <v>939.87</v>
      </c>
      <c r="P4" s="138">
        <f ca="1">INDIRECT(ADDRESS(1,COLUMN()+3,,,Sheet1!$A4&amp;"_final"))</f>
        <v>950.14</v>
      </c>
      <c r="Q4" s="138">
        <f ca="1">INDIRECT(ADDRESS(1,COLUMN()+3,,,Sheet1!$A4&amp;"_final"))</f>
        <v>963.65</v>
      </c>
      <c r="R4" s="138">
        <f ca="1">INDIRECT(ADDRESS(1,COLUMN()+3,,,Sheet1!$A4&amp;"_final"))</f>
        <v>962.61</v>
      </c>
      <c r="S4" s="138">
        <f ca="1">INDIRECT(ADDRESS(1,COLUMN()+3,,,Sheet1!$A4&amp;"_final"))</f>
        <v>955.43</v>
      </c>
      <c r="T4" s="138">
        <f ca="1">INDIRECT(ADDRESS(1,COLUMN()+3,,,Sheet1!$A4&amp;"_final"))</f>
        <v>931.31</v>
      </c>
      <c r="U4" s="138">
        <f ca="1">INDIRECT(ADDRESS(1,COLUMN()+3,,,Sheet1!$A4&amp;"_final"))</f>
        <v>892.25</v>
      </c>
      <c r="V4" s="138">
        <f ca="1">INDIRECT(ADDRESS(1,COLUMN()+3,,,Sheet1!$A4&amp;"_final"))</f>
        <v>803.51</v>
      </c>
      <c r="W4" s="138">
        <f ca="1">INDIRECT(ADDRESS(1,COLUMN()+3,,,Sheet1!$A4&amp;"_final"))</f>
        <v>658.86</v>
      </c>
      <c r="X4" s="138">
        <f ca="1">INDIRECT(ADDRESS(1,COLUMN()+3,,,Sheet1!$A4&amp;"_final"))</f>
        <v>427.79</v>
      </c>
      <c r="Y4" s="138">
        <f ca="1">INDIRECT(ADDRESS(1,COLUMN()+3,,,Sheet1!$A4&amp;"_final"))</f>
        <v>211.85</v>
      </c>
      <c r="Z4" s="138">
        <f t="shared" ca="1" si="1"/>
        <v>16807.16</v>
      </c>
    </row>
    <row r="5" spans="1:26">
      <c r="A5" s="136" t="s">
        <v>191</v>
      </c>
      <c r="B5" s="138">
        <f ca="1">INDIRECT(ADDRESS(1,COLUMN()+3,,,Sheet1!$A5&amp;"_final"))</f>
        <v>873.22</v>
      </c>
      <c r="C5" s="138">
        <f ca="1">INDIRECT(ADDRESS(1,COLUMN()+3,,,Sheet1!$A5&amp;"_final"))</f>
        <v>1111.4000000000001</v>
      </c>
      <c r="D5" s="138">
        <f ca="1">INDIRECT(ADDRESS(1,COLUMN()+3,,,Sheet1!$A5&amp;"_final"))</f>
        <v>1393.52</v>
      </c>
      <c r="E5" s="138">
        <f ca="1">INDIRECT(ADDRESS(1,COLUMN()+3,,,Sheet1!$A5&amp;"_final"))</f>
        <v>1675.07</v>
      </c>
      <c r="F5" s="138">
        <f ca="1">INDIRECT(ADDRESS(1,COLUMN()+3,,,Sheet1!$A5&amp;"_final"))</f>
        <v>1873.51</v>
      </c>
      <c r="G5" s="138">
        <f ca="1">INDIRECT(ADDRESS(1,COLUMN()+3,,,Sheet1!$A5&amp;"_final"))</f>
        <v>1921.01</v>
      </c>
      <c r="H5" s="138">
        <f ca="1">INDIRECT(ADDRESS(1,COLUMN()+3,,,Sheet1!$A5&amp;"_final"))</f>
        <v>2358.9899999999998</v>
      </c>
      <c r="I5" s="138">
        <f ca="1">INDIRECT(ADDRESS(1,COLUMN()+3,,,Sheet1!$A5&amp;"_final"))</f>
        <v>2314.27</v>
      </c>
      <c r="J5" s="138">
        <f ca="1">INDIRECT(ADDRESS(1,COLUMN()+3,,,Sheet1!$A5&amp;"_final"))</f>
        <v>2253.44</v>
      </c>
      <c r="K5" s="138">
        <f ca="1">INDIRECT(ADDRESS(1,COLUMN()+3,,,Sheet1!$A5&amp;"_final"))</f>
        <v>2462.23</v>
      </c>
      <c r="L5" s="138">
        <f ca="1">INDIRECT(ADDRESS(1,COLUMN()+3,,,Sheet1!$A5&amp;"_final"))</f>
        <v>2652.56</v>
      </c>
      <c r="M5" s="138">
        <f ca="1">INDIRECT(ADDRESS(1,COLUMN()+3,,,Sheet1!$A5&amp;"_final"))</f>
        <v>3074.59</v>
      </c>
      <c r="N5" s="138">
        <f ca="1">INDIRECT(ADDRESS(1,COLUMN()+3,,,Sheet1!$A5&amp;"_final"))</f>
        <v>3723.25</v>
      </c>
      <c r="O5" s="138">
        <f ca="1">INDIRECT(ADDRESS(1,COLUMN()+3,,,Sheet1!$A5&amp;"_final"))</f>
        <v>3984.41</v>
      </c>
      <c r="P5" s="138">
        <f ca="1">INDIRECT(ADDRESS(1,COLUMN()+3,,,Sheet1!$A5&amp;"_final"))</f>
        <v>4140.97</v>
      </c>
      <c r="Q5" s="138">
        <f ca="1">INDIRECT(ADDRESS(1,COLUMN()+3,,,Sheet1!$A5&amp;"_final"))</f>
        <v>3987.96</v>
      </c>
      <c r="R5" s="138">
        <f ca="1">INDIRECT(ADDRESS(1,COLUMN()+3,,,Sheet1!$A5&amp;"_final"))</f>
        <v>3689.65</v>
      </c>
      <c r="S5" s="138">
        <f ca="1">INDIRECT(ADDRESS(1,COLUMN()+3,,,Sheet1!$A5&amp;"_final"))</f>
        <v>3659.19</v>
      </c>
      <c r="T5" s="138">
        <f ca="1">INDIRECT(ADDRESS(1,COLUMN()+3,,,Sheet1!$A5&amp;"_final"))</f>
        <v>3378.7</v>
      </c>
      <c r="U5" s="138">
        <f ca="1">INDIRECT(ADDRESS(1,COLUMN()+3,,,Sheet1!$A5&amp;"_final"))</f>
        <v>2980.31</v>
      </c>
      <c r="V5" s="138">
        <f ca="1">INDIRECT(ADDRESS(1,COLUMN()+3,,,Sheet1!$A5&amp;"_final"))</f>
        <v>1760.56</v>
      </c>
      <c r="W5" s="138">
        <f ca="1">INDIRECT(ADDRESS(1,COLUMN()+3,,,Sheet1!$A5&amp;"_final"))</f>
        <v>1599.4</v>
      </c>
      <c r="X5" s="138">
        <f ca="1">INDIRECT(ADDRESS(1,COLUMN()+3,,,Sheet1!$A5&amp;"_final"))</f>
        <v>1039.8499999999999</v>
      </c>
      <c r="Y5" s="138">
        <f ca="1">INDIRECT(ADDRESS(1,COLUMN()+3,,,Sheet1!$A5&amp;"_final"))</f>
        <v>736.11</v>
      </c>
      <c r="Z5" s="138">
        <f t="shared" ca="1" si="1"/>
        <v>58644.17</v>
      </c>
    </row>
    <row r="6" spans="1:26">
      <c r="A6" s="136" t="s">
        <v>192</v>
      </c>
      <c r="B6" s="138">
        <f ca="1">INDIRECT(ADDRESS(1,COLUMN()+3,,,Sheet1!$A6&amp;"_final"))</f>
        <v>0</v>
      </c>
      <c r="C6" s="138">
        <f ca="1">INDIRECT(ADDRESS(1,COLUMN()+3,,,Sheet1!$A6&amp;"_final"))</f>
        <v>0</v>
      </c>
      <c r="D6" s="138">
        <f ca="1">INDIRECT(ADDRESS(1,COLUMN()+3,,,Sheet1!$A6&amp;"_final"))</f>
        <v>0</v>
      </c>
      <c r="E6" s="138">
        <f ca="1">INDIRECT(ADDRESS(1,COLUMN()+3,,,Sheet1!$A6&amp;"_final"))</f>
        <v>0</v>
      </c>
      <c r="F6" s="138">
        <f ca="1">INDIRECT(ADDRESS(1,COLUMN()+3,,,Sheet1!$A6&amp;"_final"))</f>
        <v>0</v>
      </c>
      <c r="G6" s="138">
        <f ca="1">INDIRECT(ADDRESS(1,COLUMN()+3,,,Sheet1!$A6&amp;"_final"))</f>
        <v>2.08</v>
      </c>
      <c r="H6" s="138">
        <f ca="1">INDIRECT(ADDRESS(1,COLUMN()+3,,,Sheet1!$A6&amp;"_final"))</f>
        <v>3.48</v>
      </c>
      <c r="I6" s="138">
        <f ca="1">INDIRECT(ADDRESS(1,COLUMN()+3,,,Sheet1!$A6&amp;"_final"))</f>
        <v>9.6199999999999992</v>
      </c>
      <c r="J6" s="138">
        <f ca="1">INDIRECT(ADDRESS(1,COLUMN()+3,,,Sheet1!$A6&amp;"_final"))</f>
        <v>71.67</v>
      </c>
      <c r="K6" s="138">
        <f ca="1">INDIRECT(ADDRESS(1,COLUMN()+3,,,Sheet1!$A6&amp;"_final"))</f>
        <v>306.98</v>
      </c>
      <c r="L6" s="138">
        <f ca="1">INDIRECT(ADDRESS(1,COLUMN()+3,,,Sheet1!$A6&amp;"_final"))</f>
        <v>618.79999999999995</v>
      </c>
      <c r="M6" s="138">
        <f ca="1">INDIRECT(ADDRESS(1,COLUMN()+3,,,Sheet1!$A6&amp;"_final"))</f>
        <v>765.96</v>
      </c>
      <c r="N6" s="138">
        <f ca="1">INDIRECT(ADDRESS(1,COLUMN()+3,,,Sheet1!$A6&amp;"_final"))</f>
        <v>933.7</v>
      </c>
      <c r="O6" s="138">
        <f ca="1">INDIRECT(ADDRESS(1,COLUMN()+3,,,Sheet1!$A6&amp;"_final"))</f>
        <v>872.72</v>
      </c>
      <c r="P6" s="138">
        <f ca="1">INDIRECT(ADDRESS(1,COLUMN()+3,,,Sheet1!$A6&amp;"_final"))</f>
        <v>509.25</v>
      </c>
      <c r="Q6" s="138">
        <f ca="1">INDIRECT(ADDRESS(1,COLUMN()+3,,,Sheet1!$A6&amp;"_final"))</f>
        <v>129.15</v>
      </c>
      <c r="R6" s="138">
        <f ca="1">INDIRECT(ADDRESS(1,COLUMN()+3,,,Sheet1!$A6&amp;"_final"))</f>
        <v>19.64</v>
      </c>
      <c r="S6" s="138">
        <f ca="1">INDIRECT(ADDRESS(1,COLUMN()+3,,,Sheet1!$A6&amp;"_final"))</f>
        <v>3.22</v>
      </c>
      <c r="T6" s="138">
        <f ca="1">INDIRECT(ADDRESS(1,COLUMN()+3,,,Sheet1!$A6&amp;"_final"))</f>
        <v>0</v>
      </c>
      <c r="U6" s="138">
        <f ca="1">INDIRECT(ADDRESS(1,COLUMN()+3,,,Sheet1!$A6&amp;"_final"))</f>
        <v>0</v>
      </c>
      <c r="V6" s="138">
        <f ca="1">INDIRECT(ADDRESS(1,COLUMN()+3,,,Sheet1!$A6&amp;"_final"))</f>
        <v>0</v>
      </c>
      <c r="W6" s="138">
        <f ca="1">INDIRECT(ADDRESS(1,COLUMN()+3,,,Sheet1!$A6&amp;"_final"))</f>
        <v>0</v>
      </c>
      <c r="X6" s="138">
        <f ca="1">INDIRECT(ADDRESS(1,COLUMN()+3,,,Sheet1!$A6&amp;"_final"))</f>
        <v>0</v>
      </c>
      <c r="Y6" s="138">
        <f ca="1">INDIRECT(ADDRESS(1,COLUMN()+3,,,Sheet1!$A6&amp;"_final"))</f>
        <v>0</v>
      </c>
      <c r="Z6" s="138">
        <f t="shared" ca="1" si="1"/>
        <v>4246.2700000000004</v>
      </c>
    </row>
    <row r="7" spans="1:26">
      <c r="A7" s="136" t="s">
        <v>83</v>
      </c>
      <c r="B7" s="138">
        <f ca="1">SUM(B2:B6)</f>
        <v>2153.65</v>
      </c>
      <c r="C7" s="138">
        <f t="shared" ref="C7:Y7" ca="1" si="2">SUM(C2:C6)</f>
        <v>1770.0500000000002</v>
      </c>
      <c r="D7" s="138">
        <f t="shared" ca="1" si="2"/>
        <v>1892.4299999999998</v>
      </c>
      <c r="E7" s="138">
        <f t="shared" ca="1" si="2"/>
        <v>2432</v>
      </c>
      <c r="F7" s="138">
        <f t="shared" ca="1" si="2"/>
        <v>2857.15</v>
      </c>
      <c r="G7" s="138">
        <f t="shared" ca="1" si="2"/>
        <v>3369.5199999999995</v>
      </c>
      <c r="H7" s="138">
        <f t="shared" ca="1" si="2"/>
        <v>4736.7799999999988</v>
      </c>
      <c r="I7" s="138">
        <f t="shared" ca="1" si="2"/>
        <v>6118.88</v>
      </c>
      <c r="J7" s="138">
        <f t="shared" ca="1" si="2"/>
        <v>7081.9</v>
      </c>
      <c r="K7" s="138">
        <f t="shared" ca="1" si="2"/>
        <v>8560.9499999999989</v>
      </c>
      <c r="L7" s="138">
        <f t="shared" ca="1" si="2"/>
        <v>9216.67</v>
      </c>
      <c r="M7" s="138">
        <f t="shared" ca="1" si="2"/>
        <v>10475.189999999999</v>
      </c>
      <c r="N7" s="138">
        <f t="shared" ca="1" si="2"/>
        <v>12130.53</v>
      </c>
      <c r="O7" s="138">
        <f t="shared" ca="1" si="2"/>
        <v>12581.839999999998</v>
      </c>
      <c r="P7" s="138">
        <f t="shared" ca="1" si="2"/>
        <v>13178.810000000001</v>
      </c>
      <c r="Q7" s="138">
        <f t="shared" ca="1" si="2"/>
        <v>15800.539999999999</v>
      </c>
      <c r="R7" s="138">
        <f t="shared" ca="1" si="2"/>
        <v>17467.830000000002</v>
      </c>
      <c r="S7" s="138">
        <f t="shared" ca="1" si="2"/>
        <v>17061.41</v>
      </c>
      <c r="T7" s="138">
        <f t="shared" ca="1" si="2"/>
        <v>18125.34</v>
      </c>
      <c r="U7" s="138">
        <f t="shared" ca="1" si="2"/>
        <v>17388.060000000001</v>
      </c>
      <c r="V7" s="138">
        <f t="shared" ca="1" si="2"/>
        <v>19261.36</v>
      </c>
      <c r="W7" s="138">
        <f t="shared" ca="1" si="2"/>
        <v>20158.760000000002</v>
      </c>
      <c r="X7" s="138">
        <f t="shared" ca="1" si="2"/>
        <v>13419.010000000002</v>
      </c>
      <c r="Y7" s="138">
        <f t="shared" ca="1" si="2"/>
        <v>4609.76</v>
      </c>
      <c r="Z7" s="138">
        <f t="shared" ca="1" si="1"/>
        <v>241848.41999999998</v>
      </c>
    </row>
    <row r="9" spans="1:26">
      <c r="A9" s="136" t="str">
        <f>A2&amp;" Sched"</f>
        <v>Ltr Sched</v>
      </c>
      <c r="B9" s="138">
        <f ca="1">MAX(B2:H2,Y2)</f>
        <v>3018.56</v>
      </c>
      <c r="C9" s="138">
        <f t="shared" ref="C9:H12" ca="1" si="3">B9</f>
        <v>3018.56</v>
      </c>
      <c r="D9" s="138">
        <f t="shared" ca="1" si="3"/>
        <v>3018.56</v>
      </c>
      <c r="E9" s="138">
        <f t="shared" ca="1" si="3"/>
        <v>3018.56</v>
      </c>
      <c r="F9" s="138">
        <f t="shared" ca="1" si="3"/>
        <v>3018.56</v>
      </c>
      <c r="G9" s="138">
        <f t="shared" ca="1" si="3"/>
        <v>3018.56</v>
      </c>
      <c r="H9" s="138">
        <f t="shared" ca="1" si="3"/>
        <v>3018.56</v>
      </c>
      <c r="I9" s="138">
        <f ca="1">MAX(I2:P2)</f>
        <v>6127.97</v>
      </c>
      <c r="J9" s="138">
        <f t="shared" ref="J9:Q13" ca="1" si="4">I9</f>
        <v>6127.97</v>
      </c>
      <c r="K9" s="138">
        <f t="shared" ca="1" si="4"/>
        <v>6127.97</v>
      </c>
      <c r="L9" s="138">
        <f t="shared" ca="1" si="4"/>
        <v>6127.97</v>
      </c>
      <c r="M9" s="138">
        <f t="shared" ca="1" si="4"/>
        <v>6127.97</v>
      </c>
      <c r="N9" s="138">
        <f t="shared" ca="1" si="4"/>
        <v>6127.97</v>
      </c>
      <c r="O9" s="138">
        <f t="shared" ca="1" si="4"/>
        <v>6127.97</v>
      </c>
      <c r="P9" s="138">
        <f t="shared" ca="1" si="4"/>
        <v>6127.97</v>
      </c>
      <c r="Q9" s="138">
        <f ca="1">MAX(Q2:X2)</f>
        <v>16345.38</v>
      </c>
      <c r="R9" s="138">
        <f t="shared" ref="R9:X12" ca="1" si="5">Q9</f>
        <v>16345.38</v>
      </c>
      <c r="S9" s="138">
        <f t="shared" ca="1" si="5"/>
        <v>16345.38</v>
      </c>
      <c r="T9" s="138">
        <f t="shared" ca="1" si="5"/>
        <v>16345.38</v>
      </c>
      <c r="U9" s="138">
        <f t="shared" ca="1" si="5"/>
        <v>16345.38</v>
      </c>
      <c r="V9" s="138">
        <f t="shared" ca="1" si="5"/>
        <v>16345.38</v>
      </c>
      <c r="W9" s="138">
        <f t="shared" ca="1" si="5"/>
        <v>16345.38</v>
      </c>
      <c r="X9" s="138">
        <f t="shared" ca="1" si="5"/>
        <v>16345.38</v>
      </c>
      <c r="Y9" s="138">
        <f ca="1">B9</f>
        <v>3018.56</v>
      </c>
      <c r="Z9" s="138">
        <f t="shared" ref="Z9:Z14" ca="1" si="6">SUM(B9:Y9)</f>
        <v>203935.28000000003</v>
      </c>
    </row>
    <row r="10" spans="1:26">
      <c r="A10" s="136" t="str">
        <f>A3&amp;" Sched"</f>
        <v>Flt Sched</v>
      </c>
      <c r="B10" s="138">
        <f ca="1">MAX(B3:H3,Y3)</f>
        <v>643.24</v>
      </c>
      <c r="C10" s="138">
        <f t="shared" ca="1" si="3"/>
        <v>643.24</v>
      </c>
      <c r="D10" s="138">
        <f t="shared" ca="1" si="3"/>
        <v>643.24</v>
      </c>
      <c r="E10" s="138">
        <f t="shared" ca="1" si="3"/>
        <v>643.24</v>
      </c>
      <c r="F10" s="138">
        <f t="shared" ca="1" si="3"/>
        <v>643.24</v>
      </c>
      <c r="G10" s="138">
        <f t="shared" ca="1" si="3"/>
        <v>643.24</v>
      </c>
      <c r="H10" s="138">
        <f t="shared" ca="1" si="3"/>
        <v>643.24</v>
      </c>
      <c r="I10" s="138">
        <f ca="1">MAX(I3:P3)</f>
        <v>1450.48</v>
      </c>
      <c r="J10" s="138">
        <f t="shared" ca="1" si="4"/>
        <v>1450.48</v>
      </c>
      <c r="K10" s="138">
        <f t="shared" ca="1" si="4"/>
        <v>1450.48</v>
      </c>
      <c r="L10" s="138">
        <f t="shared" ca="1" si="4"/>
        <v>1450.48</v>
      </c>
      <c r="M10" s="138">
        <f t="shared" ca="1" si="4"/>
        <v>1450.48</v>
      </c>
      <c r="N10" s="138">
        <f t="shared" ca="1" si="4"/>
        <v>1450.48</v>
      </c>
      <c r="O10" s="138">
        <f t="shared" ca="1" si="4"/>
        <v>1450.48</v>
      </c>
      <c r="P10" s="138">
        <f t="shared" ca="1" si="4"/>
        <v>1450.48</v>
      </c>
      <c r="Q10" s="138">
        <f ca="1">MAX(Q3:X3)</f>
        <v>1667.05</v>
      </c>
      <c r="R10" s="138">
        <f t="shared" ca="1" si="5"/>
        <v>1667.05</v>
      </c>
      <c r="S10" s="138">
        <f t="shared" ca="1" si="5"/>
        <v>1667.05</v>
      </c>
      <c r="T10" s="138">
        <f t="shared" ca="1" si="5"/>
        <v>1667.05</v>
      </c>
      <c r="U10" s="138">
        <f t="shared" ca="1" si="5"/>
        <v>1667.05</v>
      </c>
      <c r="V10" s="138">
        <f t="shared" ca="1" si="5"/>
        <v>1667.05</v>
      </c>
      <c r="W10" s="138">
        <f t="shared" ca="1" si="5"/>
        <v>1667.05</v>
      </c>
      <c r="X10" s="138">
        <f t="shared" ca="1" si="5"/>
        <v>1667.05</v>
      </c>
      <c r="Y10" s="138">
        <f ca="1">B10</f>
        <v>643.24</v>
      </c>
      <c r="Z10" s="138">
        <f t="shared" ca="1" si="6"/>
        <v>30086.159999999993</v>
      </c>
    </row>
    <row r="11" spans="1:26">
      <c r="A11" s="136" t="str">
        <f>A4&amp;" Sched"</f>
        <v>FSS Sched</v>
      </c>
      <c r="B11" s="138">
        <f ca="1">MAX(B4:H4,Y4)</f>
        <v>854.63</v>
      </c>
      <c r="C11" s="138">
        <f t="shared" ca="1" si="3"/>
        <v>854.63</v>
      </c>
      <c r="D11" s="138">
        <f t="shared" ca="1" si="3"/>
        <v>854.63</v>
      </c>
      <c r="E11" s="138">
        <f t="shared" ca="1" si="3"/>
        <v>854.63</v>
      </c>
      <c r="F11" s="138">
        <f t="shared" ca="1" si="3"/>
        <v>854.63</v>
      </c>
      <c r="G11" s="138">
        <f t="shared" ca="1" si="3"/>
        <v>854.63</v>
      </c>
      <c r="H11" s="138">
        <f t="shared" ca="1" si="3"/>
        <v>854.63</v>
      </c>
      <c r="I11" s="138">
        <f ca="1">MAX(I4:P4)</f>
        <v>950.14</v>
      </c>
      <c r="J11" s="138">
        <f t="shared" ca="1" si="4"/>
        <v>950.14</v>
      </c>
      <c r="K11" s="138">
        <f t="shared" ca="1" si="4"/>
        <v>950.14</v>
      </c>
      <c r="L11" s="138">
        <f t="shared" ca="1" si="4"/>
        <v>950.14</v>
      </c>
      <c r="M11" s="138">
        <f t="shared" ca="1" si="4"/>
        <v>950.14</v>
      </c>
      <c r="N11" s="138">
        <f t="shared" ca="1" si="4"/>
        <v>950.14</v>
      </c>
      <c r="O11" s="138">
        <f t="shared" ca="1" si="4"/>
        <v>950.14</v>
      </c>
      <c r="P11" s="138">
        <f t="shared" ca="1" si="4"/>
        <v>950.14</v>
      </c>
      <c r="Q11" s="138">
        <f ca="1">MAX(Q4:X4)</f>
        <v>963.65</v>
      </c>
      <c r="R11" s="138">
        <f t="shared" ca="1" si="5"/>
        <v>963.65</v>
      </c>
      <c r="S11" s="138">
        <f t="shared" ca="1" si="5"/>
        <v>963.65</v>
      </c>
      <c r="T11" s="138">
        <f t="shared" ca="1" si="5"/>
        <v>963.65</v>
      </c>
      <c r="U11" s="138">
        <f t="shared" ca="1" si="5"/>
        <v>963.65</v>
      </c>
      <c r="V11" s="138">
        <f t="shared" ca="1" si="5"/>
        <v>963.65</v>
      </c>
      <c r="W11" s="138">
        <f t="shared" ca="1" si="5"/>
        <v>963.65</v>
      </c>
      <c r="X11" s="138">
        <f t="shared" ca="1" si="5"/>
        <v>963.65</v>
      </c>
      <c r="Y11" s="138">
        <f ca="1">B11</f>
        <v>854.63</v>
      </c>
      <c r="Z11" s="138">
        <f t="shared" ca="1" si="6"/>
        <v>22147.360000000004</v>
      </c>
    </row>
    <row r="12" spans="1:26">
      <c r="A12" s="136" t="str">
        <f>A5&amp;" Sched"</f>
        <v>Pkg Sched</v>
      </c>
      <c r="B12" s="138">
        <f ca="1">MAX(B5:H5,Y5)</f>
        <v>2358.9899999999998</v>
      </c>
      <c r="C12" s="138">
        <f t="shared" ca="1" si="3"/>
        <v>2358.9899999999998</v>
      </c>
      <c r="D12" s="138">
        <f t="shared" ca="1" si="3"/>
        <v>2358.9899999999998</v>
      </c>
      <c r="E12" s="138">
        <f t="shared" ca="1" si="3"/>
        <v>2358.9899999999998</v>
      </c>
      <c r="F12" s="138">
        <f t="shared" ca="1" si="3"/>
        <v>2358.9899999999998</v>
      </c>
      <c r="G12" s="138">
        <f t="shared" ca="1" si="3"/>
        <v>2358.9899999999998</v>
      </c>
      <c r="H12" s="138">
        <f t="shared" ca="1" si="3"/>
        <v>2358.9899999999998</v>
      </c>
      <c r="I12" s="138">
        <f ca="1">MAX(I5:P5)</f>
        <v>4140.97</v>
      </c>
      <c r="J12" s="138">
        <f t="shared" ca="1" si="4"/>
        <v>4140.97</v>
      </c>
      <c r="K12" s="138">
        <f t="shared" ca="1" si="4"/>
        <v>4140.97</v>
      </c>
      <c r="L12" s="138">
        <f t="shared" ca="1" si="4"/>
        <v>4140.97</v>
      </c>
      <c r="M12" s="138">
        <f t="shared" ca="1" si="4"/>
        <v>4140.97</v>
      </c>
      <c r="N12" s="138">
        <f t="shared" ca="1" si="4"/>
        <v>4140.97</v>
      </c>
      <c r="O12" s="138">
        <f t="shared" ca="1" si="4"/>
        <v>4140.97</v>
      </c>
      <c r="P12" s="138">
        <f t="shared" ca="1" si="4"/>
        <v>4140.97</v>
      </c>
      <c r="Q12" s="138">
        <f ca="1">MAX(Q5:X5)</f>
        <v>3987.96</v>
      </c>
      <c r="R12" s="138">
        <f t="shared" ca="1" si="5"/>
        <v>3987.96</v>
      </c>
      <c r="S12" s="138">
        <f t="shared" ca="1" si="5"/>
        <v>3987.96</v>
      </c>
      <c r="T12" s="138">
        <f t="shared" ca="1" si="5"/>
        <v>3987.96</v>
      </c>
      <c r="U12" s="138">
        <f t="shared" ca="1" si="5"/>
        <v>3987.96</v>
      </c>
      <c r="V12" s="138">
        <f t="shared" ca="1" si="5"/>
        <v>3987.96</v>
      </c>
      <c r="W12" s="138">
        <f t="shared" ca="1" si="5"/>
        <v>3987.96</v>
      </c>
      <c r="X12" s="138">
        <f t="shared" ca="1" si="5"/>
        <v>3987.96</v>
      </c>
      <c r="Y12" s="138">
        <f ca="1">B12</f>
        <v>2358.9899999999998</v>
      </c>
      <c r="Z12" s="138">
        <f t="shared" ca="1" si="6"/>
        <v>83903.360000000044</v>
      </c>
    </row>
    <row r="13" spans="1:26">
      <c r="A13" s="136" t="str">
        <f>A6&amp;" Sched"</f>
        <v>Can Sched</v>
      </c>
      <c r="B13" s="138">
        <f t="shared" ref="B13:I13" ca="1" si="7">B6</f>
        <v>0</v>
      </c>
      <c r="C13" s="138">
        <f t="shared" ca="1" si="7"/>
        <v>0</v>
      </c>
      <c r="D13" s="138">
        <f t="shared" ca="1" si="7"/>
        <v>0</v>
      </c>
      <c r="E13" s="138">
        <f t="shared" ca="1" si="7"/>
        <v>0</v>
      </c>
      <c r="F13" s="138">
        <f t="shared" ca="1" si="7"/>
        <v>0</v>
      </c>
      <c r="G13" s="138">
        <f t="shared" ca="1" si="7"/>
        <v>2.08</v>
      </c>
      <c r="H13" s="138">
        <f t="shared" ca="1" si="7"/>
        <v>3.48</v>
      </c>
      <c r="I13" s="138">
        <f t="shared" ca="1" si="7"/>
        <v>9.6199999999999992</v>
      </c>
      <c r="J13" s="138">
        <f ca="1">K13</f>
        <v>933.7</v>
      </c>
      <c r="K13" s="138">
        <f ca="1">MAX(K6:S6)</f>
        <v>933.7</v>
      </c>
      <c r="L13" s="138">
        <f t="shared" ca="1" si="4"/>
        <v>933.7</v>
      </c>
      <c r="M13" s="138">
        <f t="shared" ca="1" si="4"/>
        <v>933.7</v>
      </c>
      <c r="N13" s="138">
        <f t="shared" ca="1" si="4"/>
        <v>933.7</v>
      </c>
      <c r="O13" s="138">
        <f t="shared" ca="1" si="4"/>
        <v>933.7</v>
      </c>
      <c r="P13" s="138">
        <f t="shared" ca="1" si="4"/>
        <v>933.7</v>
      </c>
      <c r="Q13" s="138">
        <f t="shared" ca="1" si="4"/>
        <v>933.7</v>
      </c>
      <c r="R13" s="138">
        <f ca="1">R6</f>
        <v>19.64</v>
      </c>
      <c r="S13" s="138">
        <f t="shared" ref="S13:Y13" ca="1" si="8">S6</f>
        <v>3.22</v>
      </c>
      <c r="T13" s="138">
        <f t="shared" ca="1" si="8"/>
        <v>0</v>
      </c>
      <c r="U13" s="138">
        <f t="shared" ca="1" si="8"/>
        <v>0</v>
      </c>
      <c r="V13" s="138">
        <f t="shared" ca="1" si="8"/>
        <v>0</v>
      </c>
      <c r="W13" s="138">
        <f t="shared" ca="1" si="8"/>
        <v>0</v>
      </c>
      <c r="X13" s="138">
        <f t="shared" ca="1" si="8"/>
        <v>0</v>
      </c>
      <c r="Y13" s="138">
        <f t="shared" ca="1" si="8"/>
        <v>0</v>
      </c>
      <c r="Z13" s="138">
        <f t="shared" ca="1" si="6"/>
        <v>7507.6399999999994</v>
      </c>
    </row>
    <row r="14" spans="1:26">
      <c r="A14" s="136" t="s">
        <v>83</v>
      </c>
      <c r="B14" s="138">
        <f ca="1">SUM(B9:B13)</f>
        <v>6875.42</v>
      </c>
      <c r="C14" s="138">
        <f t="shared" ref="C14:Y14" ca="1" si="9">SUM(C9:C13)</f>
        <v>6875.42</v>
      </c>
      <c r="D14" s="138">
        <f t="shared" ca="1" si="9"/>
        <v>6875.42</v>
      </c>
      <c r="E14" s="138">
        <f t="shared" ca="1" si="9"/>
        <v>6875.42</v>
      </c>
      <c r="F14" s="138">
        <f t="shared" ca="1" si="9"/>
        <v>6875.42</v>
      </c>
      <c r="G14" s="138">
        <f t="shared" ca="1" si="9"/>
        <v>6877.5</v>
      </c>
      <c r="H14" s="138">
        <f t="shared" ca="1" si="9"/>
        <v>6878.9</v>
      </c>
      <c r="I14" s="138">
        <f t="shared" ca="1" si="9"/>
        <v>12679.180000000002</v>
      </c>
      <c r="J14" s="138">
        <f t="shared" ca="1" si="9"/>
        <v>13603.260000000002</v>
      </c>
      <c r="K14" s="138">
        <f t="shared" ca="1" si="9"/>
        <v>13603.260000000002</v>
      </c>
      <c r="L14" s="138">
        <f t="shared" ca="1" si="9"/>
        <v>13603.260000000002</v>
      </c>
      <c r="M14" s="138">
        <f t="shared" ca="1" si="9"/>
        <v>13603.260000000002</v>
      </c>
      <c r="N14" s="138">
        <f t="shared" ca="1" si="9"/>
        <v>13603.260000000002</v>
      </c>
      <c r="O14" s="138">
        <f t="shared" ca="1" si="9"/>
        <v>13603.260000000002</v>
      </c>
      <c r="P14" s="138">
        <f t="shared" ca="1" si="9"/>
        <v>13603.260000000002</v>
      </c>
      <c r="Q14" s="138">
        <f t="shared" ca="1" si="9"/>
        <v>23897.74</v>
      </c>
      <c r="R14" s="138">
        <f t="shared" ca="1" si="9"/>
        <v>22983.68</v>
      </c>
      <c r="S14" s="138">
        <f t="shared" ca="1" si="9"/>
        <v>22967.260000000002</v>
      </c>
      <c r="T14" s="138">
        <f t="shared" ca="1" si="9"/>
        <v>22964.04</v>
      </c>
      <c r="U14" s="138">
        <f t="shared" ca="1" si="9"/>
        <v>22964.04</v>
      </c>
      <c r="V14" s="138">
        <f t="shared" ca="1" si="9"/>
        <v>22964.04</v>
      </c>
      <c r="W14" s="138">
        <f t="shared" ca="1" si="9"/>
        <v>22964.04</v>
      </c>
      <c r="X14" s="138">
        <f t="shared" ca="1" si="9"/>
        <v>22964.04</v>
      </c>
      <c r="Y14" s="138">
        <f t="shared" ca="1" si="9"/>
        <v>6875.42</v>
      </c>
      <c r="Z14" s="138">
        <f t="shared" ca="1" si="6"/>
        <v>347579.8</v>
      </c>
    </row>
    <row r="16" spans="1:26">
      <c r="A16" s="136" t="s">
        <v>188</v>
      </c>
      <c r="B16" s="138">
        <f ca="1">B9-B2</f>
        <v>2180.71</v>
      </c>
      <c r="C16" s="138">
        <f t="shared" ref="C16:Z21" ca="1" si="10">C9-C2</f>
        <v>2632.36</v>
      </c>
      <c r="D16" s="138">
        <f t="shared" ca="1" si="10"/>
        <v>2777.87</v>
      </c>
      <c r="E16" s="138">
        <f t="shared" ca="1" si="10"/>
        <v>2742.95</v>
      </c>
      <c r="F16" s="138">
        <f t="shared" ca="1" si="10"/>
        <v>2749.13</v>
      </c>
      <c r="G16" s="138">
        <f t="shared" ca="1" si="10"/>
        <v>2592.58</v>
      </c>
      <c r="H16" s="138">
        <f t="shared" ca="1" si="10"/>
        <v>2015.61</v>
      </c>
      <c r="I16" s="138">
        <f t="shared" ca="1" si="10"/>
        <v>4076.05</v>
      </c>
      <c r="J16" s="138">
        <f t="shared" ca="1" si="10"/>
        <v>3388.9100000000003</v>
      </c>
      <c r="K16" s="138">
        <f t="shared" ca="1" si="10"/>
        <v>2530.2500000000005</v>
      </c>
      <c r="L16" s="138">
        <f t="shared" ca="1" si="10"/>
        <v>2291.2400000000002</v>
      </c>
      <c r="M16" s="138">
        <f t="shared" ca="1" si="10"/>
        <v>1649.67</v>
      </c>
      <c r="N16" s="138">
        <f t="shared" ca="1" si="10"/>
        <v>869.61000000000058</v>
      </c>
      <c r="O16" s="138">
        <f t="shared" ca="1" si="10"/>
        <v>709.68000000000029</v>
      </c>
      <c r="P16" s="138">
        <f t="shared" ca="1" si="10"/>
        <v>0</v>
      </c>
      <c r="Q16" s="138">
        <f t="shared" ca="1" si="10"/>
        <v>7026.41</v>
      </c>
      <c r="R16" s="138">
        <f t="shared" ca="1" si="10"/>
        <v>5094.83</v>
      </c>
      <c r="S16" s="138">
        <f t="shared" ca="1" si="10"/>
        <v>5481.6899999999987</v>
      </c>
      <c r="T16" s="138">
        <f t="shared" ca="1" si="10"/>
        <v>4197.0999999999985</v>
      </c>
      <c r="U16" s="138">
        <f t="shared" ca="1" si="10"/>
        <v>4427.16</v>
      </c>
      <c r="V16" s="138">
        <f t="shared" ca="1" si="10"/>
        <v>1215.6099999999988</v>
      </c>
      <c r="W16" s="138">
        <f t="shared" ca="1" si="10"/>
        <v>0</v>
      </c>
      <c r="X16" s="138">
        <f t="shared" ca="1" si="10"/>
        <v>5673.2599999999984</v>
      </c>
      <c r="Y16" s="138">
        <f t="shared" ca="1" si="10"/>
        <v>0</v>
      </c>
      <c r="Z16" s="138">
        <f t="shared" ca="1" si="10"/>
        <v>66322.680000000022</v>
      </c>
    </row>
    <row r="17" spans="1:26">
      <c r="A17" s="136" t="s">
        <v>189</v>
      </c>
      <c r="B17" s="138">
        <f t="shared" ref="B17:Y21" ca="1" si="11">B10-B3</f>
        <v>284.82</v>
      </c>
      <c r="C17" s="138">
        <f t="shared" ca="1" si="11"/>
        <v>415.04</v>
      </c>
      <c r="D17" s="138">
        <f t="shared" ca="1" si="11"/>
        <v>472.05</v>
      </c>
      <c r="E17" s="138">
        <f t="shared" ca="1" si="11"/>
        <v>490.25</v>
      </c>
      <c r="F17" s="138">
        <f t="shared" ca="1" si="11"/>
        <v>443.14</v>
      </c>
      <c r="G17" s="138">
        <f t="shared" ca="1" si="11"/>
        <v>355.46000000000004</v>
      </c>
      <c r="H17" s="138">
        <f t="shared" ca="1" si="11"/>
        <v>126.50999999999999</v>
      </c>
      <c r="I17" s="138">
        <f t="shared" ca="1" si="11"/>
        <v>604.02</v>
      </c>
      <c r="J17" s="138">
        <f t="shared" ca="1" si="11"/>
        <v>341.36000000000013</v>
      </c>
      <c r="K17" s="138">
        <f t="shared" ca="1" si="11"/>
        <v>162.76999999999998</v>
      </c>
      <c r="L17" s="138">
        <f t="shared" ca="1" si="11"/>
        <v>248.07999999999993</v>
      </c>
      <c r="M17" s="138">
        <f t="shared" ca="1" si="11"/>
        <v>211.70000000000005</v>
      </c>
      <c r="N17" s="138">
        <f t="shared" ca="1" si="11"/>
        <v>164.70000000000005</v>
      </c>
      <c r="O17" s="138">
        <f t="shared" ca="1" si="11"/>
        <v>83.930000000000064</v>
      </c>
      <c r="P17" s="138">
        <f t="shared" ca="1" si="11"/>
        <v>0</v>
      </c>
      <c r="Q17" s="138">
        <f t="shared" ca="1" si="11"/>
        <v>266.24</v>
      </c>
      <c r="R17" s="138">
        <f t="shared" ca="1" si="11"/>
        <v>121.66999999999985</v>
      </c>
      <c r="S17" s="138">
        <f t="shared" ca="1" si="11"/>
        <v>87.169999999999845</v>
      </c>
      <c r="T17" s="138">
        <f t="shared" ca="1" si="11"/>
        <v>0</v>
      </c>
      <c r="U17" s="138">
        <f t="shared" ca="1" si="11"/>
        <v>69.769999999999982</v>
      </c>
      <c r="V17" s="138">
        <f t="shared" ca="1" si="11"/>
        <v>99.529999999999973</v>
      </c>
      <c r="W17" s="138">
        <f t="shared" ca="1" si="11"/>
        <v>111.93000000000006</v>
      </c>
      <c r="X17" s="138">
        <f t="shared" ca="1" si="11"/>
        <v>387.79999999999995</v>
      </c>
      <c r="Y17" s="138">
        <f t="shared" ca="1" si="11"/>
        <v>0</v>
      </c>
      <c r="Z17" s="138">
        <f t="shared" ca="1" si="10"/>
        <v>5547.9399999999951</v>
      </c>
    </row>
    <row r="18" spans="1:26">
      <c r="A18" s="136" t="s">
        <v>190</v>
      </c>
      <c r="B18" s="138">
        <f t="shared" ca="1" si="11"/>
        <v>770.47</v>
      </c>
      <c r="C18" s="138">
        <f t="shared" ca="1" si="11"/>
        <v>810.38</v>
      </c>
      <c r="D18" s="138">
        <f t="shared" ca="1" si="11"/>
        <v>767.6</v>
      </c>
      <c r="E18" s="138">
        <f t="shared" ca="1" si="11"/>
        <v>526.29999999999995</v>
      </c>
      <c r="F18" s="138">
        <f t="shared" ca="1" si="11"/>
        <v>340.52</v>
      </c>
      <c r="G18" s="138">
        <f t="shared" ca="1" si="11"/>
        <v>121.96000000000004</v>
      </c>
      <c r="H18" s="138">
        <f t="shared" ca="1" si="11"/>
        <v>0</v>
      </c>
      <c r="I18" s="138">
        <f t="shared" ca="1" si="11"/>
        <v>53.529999999999973</v>
      </c>
      <c r="J18" s="138">
        <f t="shared" ca="1" si="11"/>
        <v>41.529999999999973</v>
      </c>
      <c r="K18" s="138">
        <f t="shared" ca="1" si="11"/>
        <v>43.830000000000041</v>
      </c>
      <c r="L18" s="138">
        <f t="shared" ca="1" si="11"/>
        <v>43.960000000000036</v>
      </c>
      <c r="M18" s="138">
        <f t="shared" ca="1" si="11"/>
        <v>32.580000000000041</v>
      </c>
      <c r="N18" s="138">
        <f t="shared" ca="1" si="11"/>
        <v>20.699999999999932</v>
      </c>
      <c r="O18" s="138">
        <f t="shared" ca="1" si="11"/>
        <v>10.269999999999982</v>
      </c>
      <c r="P18" s="138">
        <f t="shared" ca="1" si="11"/>
        <v>0</v>
      </c>
      <c r="Q18" s="138">
        <f t="shared" ca="1" si="11"/>
        <v>0</v>
      </c>
      <c r="R18" s="138">
        <f t="shared" ca="1" si="11"/>
        <v>1.0399999999999636</v>
      </c>
      <c r="S18" s="138">
        <f t="shared" ca="1" si="11"/>
        <v>8.2200000000000273</v>
      </c>
      <c r="T18" s="138">
        <f t="shared" ca="1" si="11"/>
        <v>32.340000000000032</v>
      </c>
      <c r="U18" s="138">
        <f t="shared" ca="1" si="11"/>
        <v>71.399999999999977</v>
      </c>
      <c r="V18" s="138">
        <f t="shared" ca="1" si="11"/>
        <v>160.13999999999999</v>
      </c>
      <c r="W18" s="138">
        <f t="shared" ca="1" si="11"/>
        <v>304.78999999999996</v>
      </c>
      <c r="X18" s="138">
        <f t="shared" ca="1" si="11"/>
        <v>535.8599999999999</v>
      </c>
      <c r="Y18" s="138">
        <f t="shared" ca="1" si="11"/>
        <v>642.78</v>
      </c>
      <c r="Z18" s="138">
        <f t="shared" ca="1" si="10"/>
        <v>5340.2000000000044</v>
      </c>
    </row>
    <row r="19" spans="1:26">
      <c r="A19" s="136" t="s">
        <v>191</v>
      </c>
      <c r="B19" s="138">
        <f t="shared" ca="1" si="11"/>
        <v>1485.7699999999998</v>
      </c>
      <c r="C19" s="138">
        <f t="shared" ca="1" si="11"/>
        <v>1247.5899999999997</v>
      </c>
      <c r="D19" s="138">
        <f t="shared" ca="1" si="11"/>
        <v>965.4699999999998</v>
      </c>
      <c r="E19" s="138">
        <f t="shared" ca="1" si="11"/>
        <v>683.91999999999985</v>
      </c>
      <c r="F19" s="138">
        <f t="shared" ca="1" si="11"/>
        <v>485.47999999999979</v>
      </c>
      <c r="G19" s="138">
        <f t="shared" ca="1" si="11"/>
        <v>437.97999999999979</v>
      </c>
      <c r="H19" s="138">
        <f t="shared" ca="1" si="11"/>
        <v>0</v>
      </c>
      <c r="I19" s="138">
        <f t="shared" ca="1" si="11"/>
        <v>1826.7000000000003</v>
      </c>
      <c r="J19" s="138">
        <f t="shared" ca="1" si="11"/>
        <v>1887.5300000000002</v>
      </c>
      <c r="K19" s="138">
        <f t="shared" ca="1" si="11"/>
        <v>1678.7400000000002</v>
      </c>
      <c r="L19" s="138">
        <f t="shared" ca="1" si="11"/>
        <v>1488.4100000000003</v>
      </c>
      <c r="M19" s="138">
        <f t="shared" ca="1" si="11"/>
        <v>1066.3800000000001</v>
      </c>
      <c r="N19" s="138">
        <f t="shared" ca="1" si="11"/>
        <v>417.72000000000025</v>
      </c>
      <c r="O19" s="138">
        <f t="shared" ca="1" si="11"/>
        <v>156.5600000000004</v>
      </c>
      <c r="P19" s="138">
        <f t="shared" ca="1" si="11"/>
        <v>0</v>
      </c>
      <c r="Q19" s="138">
        <f t="shared" ca="1" si="11"/>
        <v>0</v>
      </c>
      <c r="R19" s="138">
        <f t="shared" ca="1" si="11"/>
        <v>298.30999999999995</v>
      </c>
      <c r="S19" s="138">
        <f t="shared" ca="1" si="11"/>
        <v>328.77</v>
      </c>
      <c r="T19" s="138">
        <f t="shared" ca="1" si="11"/>
        <v>609.26000000000022</v>
      </c>
      <c r="U19" s="138">
        <f t="shared" ca="1" si="11"/>
        <v>1007.6500000000001</v>
      </c>
      <c r="V19" s="138">
        <f t="shared" ca="1" si="11"/>
        <v>2227.4</v>
      </c>
      <c r="W19" s="138">
        <f t="shared" ca="1" si="11"/>
        <v>2388.56</v>
      </c>
      <c r="X19" s="138">
        <f t="shared" ca="1" si="11"/>
        <v>2948.11</v>
      </c>
      <c r="Y19" s="138">
        <f t="shared" ca="1" si="11"/>
        <v>1622.8799999999997</v>
      </c>
      <c r="Z19" s="138">
        <f t="shared" ca="1" si="10"/>
        <v>25259.190000000046</v>
      </c>
    </row>
    <row r="20" spans="1:26">
      <c r="A20" s="136" t="s">
        <v>192</v>
      </c>
      <c r="B20" s="138">
        <f t="shared" ca="1" si="11"/>
        <v>0</v>
      </c>
      <c r="C20" s="138">
        <f t="shared" ca="1" si="11"/>
        <v>0</v>
      </c>
      <c r="D20" s="138">
        <f t="shared" ca="1" si="11"/>
        <v>0</v>
      </c>
      <c r="E20" s="138">
        <f t="shared" ca="1" si="11"/>
        <v>0</v>
      </c>
      <c r="F20" s="138">
        <f t="shared" ca="1" si="11"/>
        <v>0</v>
      </c>
      <c r="G20" s="138">
        <f t="shared" ca="1" si="11"/>
        <v>0</v>
      </c>
      <c r="H20" s="138">
        <f t="shared" ca="1" si="11"/>
        <v>0</v>
      </c>
      <c r="I20" s="138">
        <f t="shared" ca="1" si="11"/>
        <v>0</v>
      </c>
      <c r="J20" s="138">
        <f t="shared" ca="1" si="11"/>
        <v>862.03000000000009</v>
      </c>
      <c r="K20" s="138">
        <f t="shared" ca="1" si="11"/>
        <v>626.72</v>
      </c>
      <c r="L20" s="138">
        <f t="shared" ca="1" si="11"/>
        <v>314.90000000000009</v>
      </c>
      <c r="M20" s="138">
        <f t="shared" ca="1" si="11"/>
        <v>167.74</v>
      </c>
      <c r="N20" s="138">
        <f t="shared" ca="1" si="11"/>
        <v>0</v>
      </c>
      <c r="O20" s="138">
        <f t="shared" ca="1" si="11"/>
        <v>60.980000000000018</v>
      </c>
      <c r="P20" s="138">
        <f t="shared" ca="1" si="11"/>
        <v>424.45000000000005</v>
      </c>
      <c r="Q20" s="138">
        <f t="shared" ca="1" si="11"/>
        <v>804.55000000000007</v>
      </c>
      <c r="R20" s="138">
        <f t="shared" ca="1" si="11"/>
        <v>0</v>
      </c>
      <c r="S20" s="138">
        <f t="shared" ca="1" si="11"/>
        <v>0</v>
      </c>
      <c r="T20" s="138">
        <f t="shared" ca="1" si="11"/>
        <v>0</v>
      </c>
      <c r="U20" s="138">
        <f t="shared" ca="1" si="11"/>
        <v>0</v>
      </c>
      <c r="V20" s="138">
        <f t="shared" ca="1" si="11"/>
        <v>0</v>
      </c>
      <c r="W20" s="138">
        <f t="shared" ca="1" si="11"/>
        <v>0</v>
      </c>
      <c r="X20" s="138">
        <f t="shared" ca="1" si="11"/>
        <v>0</v>
      </c>
      <c r="Y20" s="138">
        <f t="shared" ca="1" si="11"/>
        <v>0</v>
      </c>
      <c r="Z20" s="138">
        <f t="shared" ca="1" si="10"/>
        <v>3261.369999999999</v>
      </c>
    </row>
    <row r="21" spans="1:26">
      <c r="A21" s="136" t="s">
        <v>83</v>
      </c>
      <c r="B21" s="138">
        <f t="shared" ca="1" si="11"/>
        <v>4721.7700000000004</v>
      </c>
      <c r="C21" s="138">
        <f t="shared" ca="1" si="11"/>
        <v>5105.37</v>
      </c>
      <c r="D21" s="138">
        <f t="shared" ca="1" si="11"/>
        <v>4982.99</v>
      </c>
      <c r="E21" s="138">
        <f t="shared" ca="1" si="11"/>
        <v>4443.42</v>
      </c>
      <c r="F21" s="138">
        <f t="shared" ca="1" si="11"/>
        <v>4018.27</v>
      </c>
      <c r="G21" s="138">
        <f t="shared" ca="1" si="11"/>
        <v>3507.9800000000005</v>
      </c>
      <c r="H21" s="138">
        <f t="shared" ca="1" si="11"/>
        <v>2142.1200000000008</v>
      </c>
      <c r="I21" s="138">
        <f t="shared" ca="1" si="11"/>
        <v>6560.300000000002</v>
      </c>
      <c r="J21" s="138">
        <f t="shared" ca="1" si="11"/>
        <v>6521.3600000000024</v>
      </c>
      <c r="K21" s="138">
        <f t="shared" ca="1" si="11"/>
        <v>5042.3100000000031</v>
      </c>
      <c r="L21" s="138">
        <f t="shared" ca="1" si="11"/>
        <v>4386.590000000002</v>
      </c>
      <c r="M21" s="138">
        <f t="shared" ca="1" si="11"/>
        <v>3128.0700000000033</v>
      </c>
      <c r="N21" s="138">
        <f t="shared" ca="1" si="11"/>
        <v>1472.7300000000014</v>
      </c>
      <c r="O21" s="138">
        <f t="shared" ca="1" si="11"/>
        <v>1021.4200000000037</v>
      </c>
      <c r="P21" s="138">
        <f t="shared" ca="1" si="11"/>
        <v>424.45000000000073</v>
      </c>
      <c r="Q21" s="138">
        <f t="shared" ca="1" si="11"/>
        <v>8097.2000000000025</v>
      </c>
      <c r="R21" s="138">
        <f t="shared" ca="1" si="11"/>
        <v>5515.8499999999985</v>
      </c>
      <c r="S21" s="138">
        <f t="shared" ca="1" si="11"/>
        <v>5905.8500000000022</v>
      </c>
      <c r="T21" s="138">
        <f t="shared" ca="1" si="11"/>
        <v>4838.7000000000007</v>
      </c>
      <c r="U21" s="138">
        <f t="shared" ca="1" si="11"/>
        <v>5575.98</v>
      </c>
      <c r="V21" s="138">
        <f t="shared" ca="1" si="11"/>
        <v>3702.6800000000003</v>
      </c>
      <c r="W21" s="138">
        <f t="shared" ca="1" si="11"/>
        <v>2805.2799999999988</v>
      </c>
      <c r="X21" s="138">
        <f t="shared" ca="1" si="11"/>
        <v>9545.0299999999988</v>
      </c>
      <c r="Y21" s="138">
        <f t="shared" ca="1" si="11"/>
        <v>2265.66</v>
      </c>
      <c r="Z21" s="138">
        <f t="shared" ca="1" si="10"/>
        <v>105731.38</v>
      </c>
    </row>
    <row r="23" spans="1:26">
      <c r="A23" s="136" t="s">
        <v>188</v>
      </c>
      <c r="B23" s="140">
        <f t="shared" ref="B23:Z28" ca="1" si="12">B16/B9</f>
        <v>0.72243387575532703</v>
      </c>
      <c r="C23" s="140">
        <f t="shared" ca="1" si="12"/>
        <v>0.87205819993639355</v>
      </c>
      <c r="D23" s="140">
        <f t="shared" ca="1" si="12"/>
        <v>0.9202633043570444</v>
      </c>
      <c r="E23" s="140">
        <f t="shared" ca="1" si="12"/>
        <v>0.90869487437718643</v>
      </c>
      <c r="F23" s="140">
        <f t="shared" ca="1" si="12"/>
        <v>0.91074220820523699</v>
      </c>
      <c r="G23" s="140">
        <f t="shared" ca="1" si="12"/>
        <v>0.85887973073253476</v>
      </c>
      <c r="H23" s="140">
        <f t="shared" ca="1" si="12"/>
        <v>0.6677389218700307</v>
      </c>
      <c r="I23" s="140">
        <f t="shared" ca="1" si="12"/>
        <v>0.66515501870929528</v>
      </c>
      <c r="J23" s="140">
        <f t="shared" ca="1" si="12"/>
        <v>0.55302326871704666</v>
      </c>
      <c r="K23" s="140">
        <f t="shared" ca="1" si="12"/>
        <v>0.41290182556376748</v>
      </c>
      <c r="L23" s="140">
        <f t="shared" ca="1" si="12"/>
        <v>0.37389869728474523</v>
      </c>
      <c r="M23" s="140">
        <f t="shared" ca="1" si="12"/>
        <v>0.26920334140017005</v>
      </c>
      <c r="N23" s="140">
        <f t="shared" ca="1" si="12"/>
        <v>0.14190833179666359</v>
      </c>
      <c r="O23" s="140">
        <f t="shared" ca="1" si="12"/>
        <v>0.11580996643260334</v>
      </c>
      <c r="P23" s="140">
        <f t="shared" ca="1" si="12"/>
        <v>0</v>
      </c>
      <c r="Q23" s="140">
        <f t="shared" ca="1" si="12"/>
        <v>0.42987131531968054</v>
      </c>
      <c r="R23" s="140">
        <f t="shared" ca="1" si="12"/>
        <v>0.31169847381951354</v>
      </c>
      <c r="S23" s="140">
        <f t="shared" ca="1" si="12"/>
        <v>0.3353663236951358</v>
      </c>
      <c r="T23" s="140">
        <f t="shared" ca="1" si="12"/>
        <v>0.25677592078006134</v>
      </c>
      <c r="U23" s="140">
        <f t="shared" ca="1" si="12"/>
        <v>0.27085084592710601</v>
      </c>
      <c r="V23" s="140">
        <f t="shared" ca="1" si="12"/>
        <v>7.4370250186902895E-2</v>
      </c>
      <c r="W23" s="140">
        <f t="shared" ca="1" si="12"/>
        <v>0</v>
      </c>
      <c r="X23" s="140">
        <f t="shared" ca="1" si="12"/>
        <v>0.34708645501052887</v>
      </c>
      <c r="Y23" s="140">
        <f t="shared" ca="1" si="12"/>
        <v>0</v>
      </c>
      <c r="Z23" s="140">
        <f t="shared" ca="1" si="12"/>
        <v>0.32521435231804918</v>
      </c>
    </row>
    <row r="24" spans="1:26">
      <c r="A24" s="136" t="s">
        <v>189</v>
      </c>
      <c r="B24" s="140">
        <f t="shared" ca="1" si="12"/>
        <v>0.44278962751072692</v>
      </c>
      <c r="C24" s="140">
        <f t="shared" ca="1" si="12"/>
        <v>0.64523350537901869</v>
      </c>
      <c r="D24" s="140">
        <f t="shared" ca="1" si="12"/>
        <v>0.73386294384677575</v>
      </c>
      <c r="E24" s="140">
        <f t="shared" ca="1" si="12"/>
        <v>0.76215720415397048</v>
      </c>
      <c r="F24" s="140">
        <f t="shared" ca="1" si="12"/>
        <v>0.68891859958957768</v>
      </c>
      <c r="G24" s="140">
        <f t="shared" ca="1" si="12"/>
        <v>0.55260866861513591</v>
      </c>
      <c r="H24" s="140">
        <f t="shared" ca="1" si="12"/>
        <v>0.1966762017287482</v>
      </c>
      <c r="I24" s="140">
        <f t="shared" ca="1" si="12"/>
        <v>0.4164276653245822</v>
      </c>
      <c r="J24" s="140">
        <f t="shared" ca="1" si="12"/>
        <v>0.23534278307870507</v>
      </c>
      <c r="K24" s="140">
        <f t="shared" ca="1" si="12"/>
        <v>0.11221802437813688</v>
      </c>
      <c r="L24" s="140">
        <f t="shared" ca="1" si="12"/>
        <v>0.17103303733936348</v>
      </c>
      <c r="M24" s="140">
        <f t="shared" ca="1" si="12"/>
        <v>0.14595168495946173</v>
      </c>
      <c r="N24" s="140">
        <f t="shared" ca="1" si="12"/>
        <v>0.1135486183883956</v>
      </c>
      <c r="O24" s="140">
        <f t="shared" ca="1" si="12"/>
        <v>5.7863603772544306E-2</v>
      </c>
      <c r="P24" s="140">
        <f t="shared" ca="1" si="12"/>
        <v>0</v>
      </c>
      <c r="Q24" s="140">
        <f t="shared" ca="1" si="12"/>
        <v>0.15970726732851445</v>
      </c>
      <c r="R24" s="140">
        <f t="shared" ca="1" si="12"/>
        <v>7.2985213400917695E-2</v>
      </c>
      <c r="S24" s="140">
        <f t="shared" ca="1" si="12"/>
        <v>5.2289973306139499E-2</v>
      </c>
      <c r="T24" s="140">
        <f t="shared" ca="1" si="12"/>
        <v>0</v>
      </c>
      <c r="U24" s="140">
        <f t="shared" ca="1" si="12"/>
        <v>4.1852373953990572E-2</v>
      </c>
      <c r="V24" s="140">
        <f t="shared" ca="1" si="12"/>
        <v>5.9704268018355766E-2</v>
      </c>
      <c r="W24" s="140">
        <f t="shared" ca="1" si="12"/>
        <v>6.7142557211841314E-2</v>
      </c>
      <c r="X24" s="140">
        <f t="shared" ca="1" si="12"/>
        <v>0.23262649590594162</v>
      </c>
      <c r="Y24" s="140">
        <f t="shared" ca="1" si="12"/>
        <v>0</v>
      </c>
      <c r="Z24" s="140">
        <f t="shared" ca="1" si="12"/>
        <v>0.18440173156029205</v>
      </c>
    </row>
    <row r="25" spans="1:26">
      <c r="A25" s="136" t="s">
        <v>190</v>
      </c>
      <c r="B25" s="140">
        <f t="shared" ca="1" si="12"/>
        <v>0.90152463639235692</v>
      </c>
      <c r="C25" s="140">
        <f t="shared" ca="1" si="12"/>
        <v>0.94822320770391866</v>
      </c>
      <c r="D25" s="140">
        <f t="shared" ca="1" si="12"/>
        <v>0.89816645799936823</v>
      </c>
      <c r="E25" s="140">
        <f t="shared" ca="1" si="12"/>
        <v>0.61582205164808157</v>
      </c>
      <c r="F25" s="140">
        <f t="shared" ca="1" si="12"/>
        <v>0.39844143079461286</v>
      </c>
      <c r="G25" s="140">
        <f t="shared" ca="1" si="12"/>
        <v>0.14270503024700751</v>
      </c>
      <c r="H25" s="140">
        <f t="shared" ca="1" si="12"/>
        <v>0</v>
      </c>
      <c r="I25" s="140">
        <f t="shared" ca="1" si="12"/>
        <v>5.633906582187885E-2</v>
      </c>
      <c r="J25" s="140">
        <f t="shared" ca="1" si="12"/>
        <v>4.3709348096070022E-2</v>
      </c>
      <c r="K25" s="140">
        <f t="shared" ca="1" si="12"/>
        <v>4.6130043993516785E-2</v>
      </c>
      <c r="L25" s="140">
        <f t="shared" ca="1" si="12"/>
        <v>4.6266865935546381E-2</v>
      </c>
      <c r="M25" s="140">
        <f t="shared" ca="1" si="12"/>
        <v>3.4289683625571013E-2</v>
      </c>
      <c r="N25" s="140">
        <f t="shared" ca="1" si="12"/>
        <v>2.1786263077020158E-2</v>
      </c>
      <c r="O25" s="140">
        <f t="shared" ca="1" si="12"/>
        <v>1.0808933420338037E-2</v>
      </c>
      <c r="P25" s="140">
        <f t="shared" ca="1" si="12"/>
        <v>0</v>
      </c>
      <c r="Q25" s="140">
        <f t="shared" ca="1" si="12"/>
        <v>0</v>
      </c>
      <c r="R25" s="140">
        <f t="shared" ca="1" si="12"/>
        <v>1.0792300108960345E-3</v>
      </c>
      <c r="S25" s="140">
        <f t="shared" ca="1" si="12"/>
        <v>8.5300679707362922E-3</v>
      </c>
      <c r="T25" s="140">
        <f t="shared" ca="1" si="12"/>
        <v>3.3559902454210588E-2</v>
      </c>
      <c r="U25" s="140">
        <f t="shared" ca="1" si="12"/>
        <v>7.4093291132672628E-2</v>
      </c>
      <c r="V25" s="140">
        <f t="shared" ca="1" si="12"/>
        <v>0.16618066725470865</v>
      </c>
      <c r="W25" s="140">
        <f t="shared" ca="1" si="12"/>
        <v>0.31628703367405175</v>
      </c>
      <c r="X25" s="140">
        <f t="shared" ca="1" si="12"/>
        <v>0.55607326311420113</v>
      </c>
      <c r="Y25" s="140">
        <f t="shared" ca="1" si="12"/>
        <v>0.75211495032938225</v>
      </c>
      <c r="Z25" s="140">
        <f t="shared" ca="1" si="12"/>
        <v>0.24112128939972996</v>
      </c>
    </row>
    <row r="26" spans="1:26">
      <c r="A26" s="136" t="s">
        <v>191</v>
      </c>
      <c r="B26" s="140">
        <f t="shared" ca="1" si="12"/>
        <v>0.62983310654135871</v>
      </c>
      <c r="C26" s="140">
        <f t="shared" ca="1" si="12"/>
        <v>0.52886616730041236</v>
      </c>
      <c r="D26" s="140">
        <f t="shared" ca="1" si="12"/>
        <v>0.40927261243159146</v>
      </c>
      <c r="E26" s="140">
        <f t="shared" ca="1" si="12"/>
        <v>0.28992068639544888</v>
      </c>
      <c r="F26" s="140">
        <f t="shared" ca="1" si="12"/>
        <v>0.20579993980474687</v>
      </c>
      <c r="G26" s="140">
        <f t="shared" ca="1" si="12"/>
        <v>0.18566420374821421</v>
      </c>
      <c r="H26" s="140">
        <f t="shared" ca="1" si="12"/>
        <v>0</v>
      </c>
      <c r="I26" s="140">
        <f t="shared" ca="1" si="12"/>
        <v>0.44112852785699974</v>
      </c>
      <c r="J26" s="140">
        <f t="shared" ca="1" si="12"/>
        <v>0.45581832276012629</v>
      </c>
      <c r="K26" s="140">
        <f t="shared" ca="1" si="12"/>
        <v>0.40539776912172754</v>
      </c>
      <c r="L26" s="140">
        <f t="shared" ca="1" si="12"/>
        <v>0.3594351081992867</v>
      </c>
      <c r="M26" s="140">
        <f t="shared" ca="1" si="12"/>
        <v>0.25751937348012666</v>
      </c>
      <c r="N26" s="140">
        <f t="shared" ca="1" si="12"/>
        <v>0.10087491578060219</v>
      </c>
      <c r="O26" s="140">
        <f t="shared" ca="1" si="12"/>
        <v>3.7807566826130207E-2</v>
      </c>
      <c r="P26" s="140">
        <f t="shared" ca="1" si="12"/>
        <v>0</v>
      </c>
      <c r="Q26" s="140">
        <f t="shared" ca="1" si="12"/>
        <v>0</v>
      </c>
      <c r="R26" s="140">
        <f t="shared" ca="1" si="12"/>
        <v>7.4802655994543568E-2</v>
      </c>
      <c r="S26" s="140">
        <f t="shared" ca="1" si="12"/>
        <v>8.2440646345499954E-2</v>
      </c>
      <c r="T26" s="140">
        <f t="shared" ca="1" si="12"/>
        <v>0.15277485230543941</v>
      </c>
      <c r="U26" s="140">
        <f t="shared" ca="1" si="12"/>
        <v>0.25267304586806288</v>
      </c>
      <c r="V26" s="140">
        <f t="shared" ca="1" si="12"/>
        <v>0.55853117884833348</v>
      </c>
      <c r="W26" s="140">
        <f t="shared" ca="1" si="12"/>
        <v>0.59894281788182424</v>
      </c>
      <c r="X26" s="140">
        <f t="shared" ca="1" si="12"/>
        <v>0.73925265047793864</v>
      </c>
      <c r="Y26" s="140">
        <f t="shared" ca="1" si="12"/>
        <v>0.68795543855633123</v>
      </c>
      <c r="Z26" s="140">
        <f t="shared" ca="1" si="12"/>
        <v>0.30105099485884751</v>
      </c>
    </row>
    <row r="27" spans="1:26">
      <c r="A27" s="136" t="s">
        <v>192</v>
      </c>
      <c r="B27" s="140" t="e">
        <f t="shared" ca="1" si="12"/>
        <v>#DIV/0!</v>
      </c>
      <c r="C27" s="140" t="e">
        <f t="shared" ca="1" si="12"/>
        <v>#DIV/0!</v>
      </c>
      <c r="D27" s="140" t="e">
        <f t="shared" ca="1" si="12"/>
        <v>#DIV/0!</v>
      </c>
      <c r="E27" s="140" t="e">
        <f t="shared" ca="1" si="12"/>
        <v>#DIV/0!</v>
      </c>
      <c r="F27" s="140" t="e">
        <f t="shared" ca="1" si="12"/>
        <v>#DIV/0!</v>
      </c>
      <c r="G27" s="140">
        <f t="shared" ca="1" si="12"/>
        <v>0</v>
      </c>
      <c r="H27" s="140">
        <f t="shared" ca="1" si="12"/>
        <v>0</v>
      </c>
      <c r="I27" s="140">
        <f t="shared" ca="1" si="12"/>
        <v>0</v>
      </c>
      <c r="J27" s="140">
        <f t="shared" ca="1" si="12"/>
        <v>0.92324086965834851</v>
      </c>
      <c r="K27" s="140">
        <f t="shared" ca="1" si="12"/>
        <v>0.67122201992074537</v>
      </c>
      <c r="L27" s="140">
        <f t="shared" ca="1" si="12"/>
        <v>0.33726036200064269</v>
      </c>
      <c r="M27" s="140">
        <f t="shared" ca="1" si="12"/>
        <v>0.17965085145121559</v>
      </c>
      <c r="N27" s="140">
        <f t="shared" ca="1" si="12"/>
        <v>0</v>
      </c>
      <c r="O27" s="140">
        <f t="shared" ca="1" si="12"/>
        <v>6.5310056763414392E-2</v>
      </c>
      <c r="P27" s="140">
        <f t="shared" ca="1" si="12"/>
        <v>0.45458926850166009</v>
      </c>
      <c r="Q27" s="140">
        <f t="shared" ca="1" si="12"/>
        <v>0.86167934025918391</v>
      </c>
      <c r="R27" s="140">
        <f t="shared" ca="1" si="12"/>
        <v>0</v>
      </c>
      <c r="S27" s="140">
        <f t="shared" ca="1" si="12"/>
        <v>0</v>
      </c>
      <c r="T27" s="140" t="e">
        <f t="shared" ca="1" si="12"/>
        <v>#DIV/0!</v>
      </c>
      <c r="U27" s="140" t="e">
        <f t="shared" ca="1" si="12"/>
        <v>#DIV/0!</v>
      </c>
      <c r="V27" s="140" t="e">
        <f t="shared" ca="1" si="12"/>
        <v>#DIV/0!</v>
      </c>
      <c r="W27" s="140" t="e">
        <f t="shared" ca="1" si="12"/>
        <v>#DIV/0!</v>
      </c>
      <c r="X27" s="140" t="e">
        <f t="shared" ca="1" si="12"/>
        <v>#DIV/0!</v>
      </c>
      <c r="Y27" s="140" t="e">
        <f t="shared" ca="1" si="12"/>
        <v>#DIV/0!</v>
      </c>
      <c r="Z27" s="140">
        <f t="shared" ca="1" si="12"/>
        <v>0.4344068175884831</v>
      </c>
    </row>
    <row r="28" spans="1:26">
      <c r="A28" s="136" t="s">
        <v>83</v>
      </c>
      <c r="B28" s="140">
        <f t="shared" ca="1" si="12"/>
        <v>0.68676095423988648</v>
      </c>
      <c r="C28" s="140">
        <f t="shared" ca="1" si="12"/>
        <v>0.74255390943389643</v>
      </c>
      <c r="D28" s="140">
        <f t="shared" ca="1" si="12"/>
        <v>0.72475426955735067</v>
      </c>
      <c r="E28" s="140">
        <f t="shared" ca="1" si="12"/>
        <v>0.6462761547658179</v>
      </c>
      <c r="F28" s="140">
        <f t="shared" ca="1" si="12"/>
        <v>0.58443993239685721</v>
      </c>
      <c r="G28" s="140">
        <f t="shared" ca="1" si="12"/>
        <v>0.51006615776081432</v>
      </c>
      <c r="H28" s="140">
        <f t="shared" ca="1" si="12"/>
        <v>0.31140443966331838</v>
      </c>
      <c r="I28" s="140">
        <f t="shared" ca="1" si="12"/>
        <v>0.51740727712675427</v>
      </c>
      <c r="J28" s="140">
        <f t="shared" ca="1" si="12"/>
        <v>0.47939685046084551</v>
      </c>
      <c r="K28" s="140">
        <f t="shared" ca="1" si="12"/>
        <v>0.3706692366388647</v>
      </c>
      <c r="L28" s="140">
        <f t="shared" ca="1" si="12"/>
        <v>0.32246608533542703</v>
      </c>
      <c r="M28" s="140">
        <f t="shared" ca="1" si="12"/>
        <v>0.22995002668478018</v>
      </c>
      <c r="N28" s="140">
        <f t="shared" ca="1" si="12"/>
        <v>0.10826301930566652</v>
      </c>
      <c r="O28" s="140">
        <f t="shared" ca="1" si="12"/>
        <v>7.5086413109798938E-2</v>
      </c>
      <c r="P28" s="140">
        <f t="shared" ca="1" si="12"/>
        <v>3.12020795015313E-2</v>
      </c>
      <c r="Q28" s="140">
        <f t="shared" ca="1" si="12"/>
        <v>0.3388270187892245</v>
      </c>
      <c r="R28" s="140">
        <f t="shared" ca="1" si="12"/>
        <v>0.23998985367008235</v>
      </c>
      <c r="S28" s="140">
        <f t="shared" ca="1" si="12"/>
        <v>0.25714212317882068</v>
      </c>
      <c r="T28" s="140">
        <f t="shared" ca="1" si="12"/>
        <v>0.21070769777443343</v>
      </c>
      <c r="U28" s="140">
        <f t="shared" ca="1" si="12"/>
        <v>0.24281354674525907</v>
      </c>
      <c r="V28" s="140">
        <f t="shared" ca="1" si="12"/>
        <v>0.16123817934474946</v>
      </c>
      <c r="W28" s="140">
        <f t="shared" ca="1" si="12"/>
        <v>0.12215968967132955</v>
      </c>
      <c r="X28" s="140">
        <f t="shared" ca="1" si="12"/>
        <v>0.41565116590983114</v>
      </c>
      <c r="Y28" s="140">
        <f t="shared" ca="1" si="12"/>
        <v>0.32953041414197237</v>
      </c>
      <c r="Z28" s="140">
        <f t="shared" ca="1" si="12"/>
        <v>0.30419310903568048</v>
      </c>
    </row>
    <row r="30" spans="1:26">
      <c r="A30" s="136" t="str">
        <f t="shared" ref="A30:A35" si="13">A2&amp;" Need"</f>
        <v>Ltr Need</v>
      </c>
      <c r="B30" s="138">
        <f ca="1">B2</f>
        <v>837.85</v>
      </c>
      <c r="C30" s="138">
        <f t="shared" ref="C30:Z30" ca="1" si="14">C2</f>
        <v>386.2</v>
      </c>
      <c r="D30" s="138">
        <f t="shared" ca="1" si="14"/>
        <v>240.69</v>
      </c>
      <c r="E30" s="138">
        <f t="shared" ca="1" si="14"/>
        <v>275.61</v>
      </c>
      <c r="F30" s="138">
        <f t="shared" ca="1" si="14"/>
        <v>269.43</v>
      </c>
      <c r="G30" s="138">
        <f t="shared" ca="1" si="14"/>
        <v>425.98</v>
      </c>
      <c r="H30" s="138">
        <f t="shared" ca="1" si="14"/>
        <v>1002.95</v>
      </c>
      <c r="I30" s="138">
        <f t="shared" ca="1" si="14"/>
        <v>2051.92</v>
      </c>
      <c r="J30" s="138">
        <f t="shared" ca="1" si="14"/>
        <v>2739.06</v>
      </c>
      <c r="K30" s="138">
        <f t="shared" ca="1" si="14"/>
        <v>3597.72</v>
      </c>
      <c r="L30" s="138">
        <f t="shared" ca="1" si="14"/>
        <v>3836.73</v>
      </c>
      <c r="M30" s="138">
        <f t="shared" ca="1" si="14"/>
        <v>4478.3</v>
      </c>
      <c r="N30" s="138">
        <f t="shared" ca="1" si="14"/>
        <v>5258.36</v>
      </c>
      <c r="O30" s="138">
        <f t="shared" ca="1" si="14"/>
        <v>5418.29</v>
      </c>
      <c r="P30" s="138">
        <f t="shared" ca="1" si="14"/>
        <v>6127.97</v>
      </c>
      <c r="Q30" s="138">
        <f t="shared" ca="1" si="14"/>
        <v>9318.9699999999993</v>
      </c>
      <c r="R30" s="138">
        <f t="shared" ca="1" si="14"/>
        <v>11250.55</v>
      </c>
      <c r="S30" s="138">
        <f t="shared" ca="1" si="14"/>
        <v>10863.69</v>
      </c>
      <c r="T30" s="138">
        <f t="shared" ca="1" si="14"/>
        <v>12148.28</v>
      </c>
      <c r="U30" s="138">
        <f t="shared" ca="1" si="14"/>
        <v>11918.22</v>
      </c>
      <c r="V30" s="138">
        <f t="shared" ca="1" si="14"/>
        <v>15129.77</v>
      </c>
      <c r="W30" s="138">
        <f t="shared" ca="1" si="14"/>
        <v>16345.38</v>
      </c>
      <c r="X30" s="138">
        <f t="shared" ca="1" si="14"/>
        <v>10672.12</v>
      </c>
      <c r="Y30" s="138">
        <f t="shared" ca="1" si="14"/>
        <v>3018.56</v>
      </c>
      <c r="Z30" s="138">
        <f t="shared" ca="1" si="14"/>
        <v>137612.6</v>
      </c>
    </row>
    <row r="31" spans="1:26">
      <c r="A31" s="136" t="str">
        <f t="shared" si="13"/>
        <v>Flt Need</v>
      </c>
      <c r="B31" s="138">
        <f t="shared" ref="B31:Z35" ca="1" si="15">B3</f>
        <v>358.42</v>
      </c>
      <c r="C31" s="138">
        <f t="shared" ca="1" si="15"/>
        <v>228.2</v>
      </c>
      <c r="D31" s="138">
        <f t="shared" ca="1" si="15"/>
        <v>171.19</v>
      </c>
      <c r="E31" s="138">
        <f t="shared" ca="1" si="15"/>
        <v>152.99</v>
      </c>
      <c r="F31" s="138">
        <f t="shared" ca="1" si="15"/>
        <v>200.1</v>
      </c>
      <c r="G31" s="138">
        <f t="shared" ca="1" si="15"/>
        <v>287.77999999999997</v>
      </c>
      <c r="H31" s="138">
        <f t="shared" ca="1" si="15"/>
        <v>516.73</v>
      </c>
      <c r="I31" s="138">
        <f t="shared" ca="1" si="15"/>
        <v>846.46</v>
      </c>
      <c r="J31" s="138">
        <f t="shared" ca="1" si="15"/>
        <v>1109.1199999999999</v>
      </c>
      <c r="K31" s="138">
        <f t="shared" ca="1" si="15"/>
        <v>1287.71</v>
      </c>
      <c r="L31" s="138">
        <f t="shared" ca="1" si="15"/>
        <v>1202.4000000000001</v>
      </c>
      <c r="M31" s="138">
        <f t="shared" ca="1" si="15"/>
        <v>1238.78</v>
      </c>
      <c r="N31" s="138">
        <f t="shared" ca="1" si="15"/>
        <v>1285.78</v>
      </c>
      <c r="O31" s="138">
        <f t="shared" ca="1" si="15"/>
        <v>1366.55</v>
      </c>
      <c r="P31" s="138">
        <f t="shared" ca="1" si="15"/>
        <v>1450.48</v>
      </c>
      <c r="Q31" s="138">
        <f t="shared" ca="1" si="15"/>
        <v>1400.81</v>
      </c>
      <c r="R31" s="138">
        <f t="shared" ca="1" si="15"/>
        <v>1545.38</v>
      </c>
      <c r="S31" s="138">
        <f t="shared" ca="1" si="15"/>
        <v>1579.88</v>
      </c>
      <c r="T31" s="138">
        <f t="shared" ca="1" si="15"/>
        <v>1667.05</v>
      </c>
      <c r="U31" s="138">
        <f t="shared" ca="1" si="15"/>
        <v>1597.28</v>
      </c>
      <c r="V31" s="138">
        <f t="shared" ca="1" si="15"/>
        <v>1567.52</v>
      </c>
      <c r="W31" s="138">
        <f t="shared" ca="1" si="15"/>
        <v>1555.12</v>
      </c>
      <c r="X31" s="138">
        <f t="shared" ca="1" si="15"/>
        <v>1279.25</v>
      </c>
      <c r="Y31" s="138">
        <f t="shared" ca="1" si="15"/>
        <v>643.24</v>
      </c>
      <c r="Z31" s="138">
        <f t="shared" ca="1" si="15"/>
        <v>24538.219999999998</v>
      </c>
    </row>
    <row r="32" spans="1:26">
      <c r="A32" s="136" t="str">
        <f t="shared" si="13"/>
        <v>FSS Need</v>
      </c>
      <c r="B32" s="138">
        <f t="shared" ca="1" si="15"/>
        <v>84.16</v>
      </c>
      <c r="C32" s="138">
        <f t="shared" ca="1" si="15"/>
        <v>44.25</v>
      </c>
      <c r="D32" s="138">
        <f t="shared" ca="1" si="15"/>
        <v>87.03</v>
      </c>
      <c r="E32" s="138">
        <f t="shared" ca="1" si="15"/>
        <v>328.33</v>
      </c>
      <c r="F32" s="138">
        <f t="shared" ca="1" si="15"/>
        <v>514.11</v>
      </c>
      <c r="G32" s="138">
        <f t="shared" ca="1" si="15"/>
        <v>732.67</v>
      </c>
      <c r="H32" s="138">
        <f t="shared" ca="1" si="15"/>
        <v>854.63</v>
      </c>
      <c r="I32" s="138">
        <f t="shared" ca="1" si="15"/>
        <v>896.61</v>
      </c>
      <c r="J32" s="138">
        <f t="shared" ca="1" si="15"/>
        <v>908.61</v>
      </c>
      <c r="K32" s="138">
        <f t="shared" ca="1" si="15"/>
        <v>906.31</v>
      </c>
      <c r="L32" s="138">
        <f t="shared" ca="1" si="15"/>
        <v>906.18</v>
      </c>
      <c r="M32" s="138">
        <f t="shared" ca="1" si="15"/>
        <v>917.56</v>
      </c>
      <c r="N32" s="138">
        <f t="shared" ca="1" si="15"/>
        <v>929.44</v>
      </c>
      <c r="O32" s="138">
        <f t="shared" ca="1" si="15"/>
        <v>939.87</v>
      </c>
      <c r="P32" s="138">
        <f t="shared" ca="1" si="15"/>
        <v>950.14</v>
      </c>
      <c r="Q32" s="138">
        <f t="shared" ca="1" si="15"/>
        <v>963.65</v>
      </c>
      <c r="R32" s="138">
        <f t="shared" ca="1" si="15"/>
        <v>962.61</v>
      </c>
      <c r="S32" s="138">
        <f t="shared" ca="1" si="15"/>
        <v>955.43</v>
      </c>
      <c r="T32" s="138">
        <f t="shared" ca="1" si="15"/>
        <v>931.31</v>
      </c>
      <c r="U32" s="138">
        <f t="shared" ca="1" si="15"/>
        <v>892.25</v>
      </c>
      <c r="V32" s="138">
        <f t="shared" ca="1" si="15"/>
        <v>803.51</v>
      </c>
      <c r="W32" s="138">
        <f t="shared" ca="1" si="15"/>
        <v>658.86</v>
      </c>
      <c r="X32" s="138">
        <f t="shared" ca="1" si="15"/>
        <v>427.79</v>
      </c>
      <c r="Y32" s="138">
        <f t="shared" ca="1" si="15"/>
        <v>211.85</v>
      </c>
      <c r="Z32" s="138">
        <f t="shared" ca="1" si="15"/>
        <v>16807.16</v>
      </c>
    </row>
    <row r="33" spans="1:31">
      <c r="A33" s="136" t="str">
        <f t="shared" si="13"/>
        <v>Pkg Need</v>
      </c>
      <c r="B33" s="138">
        <f t="shared" ca="1" si="15"/>
        <v>873.22</v>
      </c>
      <c r="C33" s="138">
        <f t="shared" ca="1" si="15"/>
        <v>1111.4000000000001</v>
      </c>
      <c r="D33" s="138">
        <f t="shared" ca="1" si="15"/>
        <v>1393.52</v>
      </c>
      <c r="E33" s="138">
        <f t="shared" ca="1" si="15"/>
        <v>1675.07</v>
      </c>
      <c r="F33" s="138">
        <f t="shared" ca="1" si="15"/>
        <v>1873.51</v>
      </c>
      <c r="G33" s="138">
        <f t="shared" ca="1" si="15"/>
        <v>1921.01</v>
      </c>
      <c r="H33" s="138">
        <f t="shared" ca="1" si="15"/>
        <v>2358.9899999999998</v>
      </c>
      <c r="I33" s="138">
        <f t="shared" ca="1" si="15"/>
        <v>2314.27</v>
      </c>
      <c r="J33" s="138">
        <f t="shared" ca="1" si="15"/>
        <v>2253.44</v>
      </c>
      <c r="K33" s="138">
        <f t="shared" ca="1" si="15"/>
        <v>2462.23</v>
      </c>
      <c r="L33" s="138">
        <f t="shared" ca="1" si="15"/>
        <v>2652.56</v>
      </c>
      <c r="M33" s="138">
        <f t="shared" ca="1" si="15"/>
        <v>3074.59</v>
      </c>
      <c r="N33" s="138">
        <f t="shared" ca="1" si="15"/>
        <v>3723.25</v>
      </c>
      <c r="O33" s="138">
        <f t="shared" ca="1" si="15"/>
        <v>3984.41</v>
      </c>
      <c r="P33" s="138">
        <f t="shared" ca="1" si="15"/>
        <v>4140.97</v>
      </c>
      <c r="Q33" s="138">
        <f t="shared" ca="1" si="15"/>
        <v>3987.96</v>
      </c>
      <c r="R33" s="138">
        <f t="shared" ca="1" si="15"/>
        <v>3689.65</v>
      </c>
      <c r="S33" s="138">
        <f t="shared" ca="1" si="15"/>
        <v>3659.19</v>
      </c>
      <c r="T33" s="138">
        <f t="shared" ca="1" si="15"/>
        <v>3378.7</v>
      </c>
      <c r="U33" s="138">
        <f t="shared" ca="1" si="15"/>
        <v>2980.31</v>
      </c>
      <c r="V33" s="138">
        <f t="shared" ca="1" si="15"/>
        <v>1760.56</v>
      </c>
      <c r="W33" s="138">
        <f t="shared" ca="1" si="15"/>
        <v>1599.4</v>
      </c>
      <c r="X33" s="138">
        <f t="shared" ca="1" si="15"/>
        <v>1039.8499999999999</v>
      </c>
      <c r="Y33" s="138">
        <f t="shared" ca="1" si="15"/>
        <v>736.11</v>
      </c>
      <c r="Z33" s="138">
        <f t="shared" ca="1" si="15"/>
        <v>58644.17</v>
      </c>
    </row>
    <row r="34" spans="1:31">
      <c r="A34" s="136" t="str">
        <f t="shared" si="13"/>
        <v>Can Need</v>
      </c>
      <c r="B34" s="138">
        <f t="shared" ca="1" si="15"/>
        <v>0</v>
      </c>
      <c r="C34" s="138">
        <f t="shared" ca="1" si="15"/>
        <v>0</v>
      </c>
      <c r="D34" s="138">
        <f t="shared" ca="1" si="15"/>
        <v>0</v>
      </c>
      <c r="E34" s="138">
        <f t="shared" ca="1" si="15"/>
        <v>0</v>
      </c>
      <c r="F34" s="138">
        <f t="shared" ca="1" si="15"/>
        <v>0</v>
      </c>
      <c r="G34" s="138">
        <f t="shared" ca="1" si="15"/>
        <v>2.08</v>
      </c>
      <c r="H34" s="138">
        <f t="shared" ca="1" si="15"/>
        <v>3.48</v>
      </c>
      <c r="I34" s="138">
        <f t="shared" ca="1" si="15"/>
        <v>9.6199999999999992</v>
      </c>
      <c r="J34" s="138">
        <f t="shared" ca="1" si="15"/>
        <v>71.67</v>
      </c>
      <c r="K34" s="138">
        <f t="shared" ca="1" si="15"/>
        <v>306.98</v>
      </c>
      <c r="L34" s="138">
        <f t="shared" ca="1" si="15"/>
        <v>618.79999999999995</v>
      </c>
      <c r="M34" s="138">
        <f t="shared" ca="1" si="15"/>
        <v>765.96</v>
      </c>
      <c r="N34" s="138">
        <f t="shared" ca="1" si="15"/>
        <v>933.7</v>
      </c>
      <c r="O34" s="138">
        <f t="shared" ca="1" si="15"/>
        <v>872.72</v>
      </c>
      <c r="P34" s="138">
        <f t="shared" ca="1" si="15"/>
        <v>509.25</v>
      </c>
      <c r="Q34" s="138">
        <f t="shared" ca="1" si="15"/>
        <v>129.15</v>
      </c>
      <c r="R34" s="138">
        <f t="shared" ca="1" si="15"/>
        <v>19.64</v>
      </c>
      <c r="S34" s="138">
        <f t="shared" ca="1" si="15"/>
        <v>3.22</v>
      </c>
      <c r="T34" s="138">
        <f t="shared" ca="1" si="15"/>
        <v>0</v>
      </c>
      <c r="U34" s="138">
        <f t="shared" ca="1" si="15"/>
        <v>0</v>
      </c>
      <c r="V34" s="138">
        <f t="shared" ca="1" si="15"/>
        <v>0</v>
      </c>
      <c r="W34" s="138">
        <f t="shared" ca="1" si="15"/>
        <v>0</v>
      </c>
      <c r="X34" s="138">
        <f t="shared" ca="1" si="15"/>
        <v>0</v>
      </c>
      <c r="Y34" s="138">
        <f t="shared" ca="1" si="15"/>
        <v>0</v>
      </c>
      <c r="Z34" s="138">
        <f t="shared" ca="1" si="15"/>
        <v>4246.2700000000004</v>
      </c>
    </row>
    <row r="35" spans="1:31">
      <c r="A35" s="136" t="str">
        <f t="shared" si="13"/>
        <v>Total Need</v>
      </c>
      <c r="B35" s="138">
        <f t="shared" ca="1" si="15"/>
        <v>2153.65</v>
      </c>
      <c r="C35" s="138">
        <f t="shared" ca="1" si="15"/>
        <v>1770.0500000000002</v>
      </c>
      <c r="D35" s="138">
        <f t="shared" ca="1" si="15"/>
        <v>1892.4299999999998</v>
      </c>
      <c r="E35" s="138">
        <f t="shared" ca="1" si="15"/>
        <v>2432</v>
      </c>
      <c r="F35" s="138">
        <f t="shared" ca="1" si="15"/>
        <v>2857.15</v>
      </c>
      <c r="G35" s="138">
        <f t="shared" ca="1" si="15"/>
        <v>3369.5199999999995</v>
      </c>
      <c r="H35" s="138">
        <f t="shared" ca="1" si="15"/>
        <v>4736.7799999999988</v>
      </c>
      <c r="I35" s="138">
        <f t="shared" ca="1" si="15"/>
        <v>6118.88</v>
      </c>
      <c r="J35" s="138">
        <f t="shared" ca="1" si="15"/>
        <v>7081.9</v>
      </c>
      <c r="K35" s="138">
        <f t="shared" ca="1" si="15"/>
        <v>8560.9499999999989</v>
      </c>
      <c r="L35" s="138">
        <f t="shared" ca="1" si="15"/>
        <v>9216.67</v>
      </c>
      <c r="M35" s="138">
        <f t="shared" ca="1" si="15"/>
        <v>10475.189999999999</v>
      </c>
      <c r="N35" s="138">
        <f t="shared" ca="1" si="15"/>
        <v>12130.53</v>
      </c>
      <c r="O35" s="138">
        <f t="shared" ca="1" si="15"/>
        <v>12581.839999999998</v>
      </c>
      <c r="P35" s="138">
        <f t="shared" ca="1" si="15"/>
        <v>13178.810000000001</v>
      </c>
      <c r="Q35" s="138">
        <f t="shared" ca="1" si="15"/>
        <v>15800.539999999999</v>
      </c>
      <c r="R35" s="138">
        <f t="shared" ca="1" si="15"/>
        <v>17467.830000000002</v>
      </c>
      <c r="S35" s="138">
        <f t="shared" ca="1" si="15"/>
        <v>17061.41</v>
      </c>
      <c r="T35" s="138">
        <f t="shared" ca="1" si="15"/>
        <v>18125.34</v>
      </c>
      <c r="U35" s="138">
        <f t="shared" ca="1" si="15"/>
        <v>17388.060000000001</v>
      </c>
      <c r="V35" s="138">
        <f t="shared" ca="1" si="15"/>
        <v>19261.36</v>
      </c>
      <c r="W35" s="138">
        <f t="shared" ca="1" si="15"/>
        <v>20158.760000000002</v>
      </c>
      <c r="X35" s="138">
        <f t="shared" ca="1" si="15"/>
        <v>13419.010000000002</v>
      </c>
      <c r="Y35" s="138">
        <f t="shared" ca="1" si="15"/>
        <v>4609.76</v>
      </c>
      <c r="Z35" s="138">
        <f t="shared" ca="1" si="15"/>
        <v>241848.41999999998</v>
      </c>
    </row>
    <row r="37" spans="1:31">
      <c r="B37" s="138">
        <v>10077.0175</v>
      </c>
      <c r="C37" s="138">
        <v>10077.0175</v>
      </c>
      <c r="D37" s="138">
        <v>10077.0175</v>
      </c>
      <c r="E37" s="138">
        <v>10077.0175</v>
      </c>
      <c r="F37" s="138">
        <v>10077.0175</v>
      </c>
      <c r="G37" s="138">
        <v>10077.0175</v>
      </c>
      <c r="H37" s="138">
        <v>10077.0175</v>
      </c>
      <c r="I37" s="138">
        <v>10077.0175</v>
      </c>
      <c r="J37" s="138">
        <v>10077.0175</v>
      </c>
      <c r="K37" s="138">
        <v>10077.0175</v>
      </c>
      <c r="L37" s="138">
        <v>10077.0175</v>
      </c>
      <c r="M37" s="138">
        <v>10077.0175</v>
      </c>
      <c r="N37" s="138">
        <v>10077.0175</v>
      </c>
      <c r="O37" s="138">
        <v>10077.0175</v>
      </c>
      <c r="P37" s="138">
        <v>10077.0175</v>
      </c>
      <c r="Q37" s="138">
        <v>10077.0175</v>
      </c>
      <c r="R37" s="138">
        <v>10077.0175</v>
      </c>
      <c r="S37" s="138">
        <v>10077.0175</v>
      </c>
      <c r="T37" s="138">
        <v>10077.0175</v>
      </c>
      <c r="U37" s="138">
        <v>10077.0175</v>
      </c>
      <c r="V37" s="138">
        <v>10077.0175</v>
      </c>
      <c r="W37" s="138">
        <v>10077.0175</v>
      </c>
      <c r="X37" s="138">
        <v>10077.0175</v>
      </c>
      <c r="Y37" s="138">
        <v>10077.0175</v>
      </c>
    </row>
    <row r="39" spans="1:31">
      <c r="A39" s="137" t="s">
        <v>193</v>
      </c>
      <c r="B39" s="138">
        <f ca="1">MAX(B35:I35)</f>
        <v>6118.88</v>
      </c>
      <c r="J39" s="138">
        <f ca="1">MAX(J35:Q35)</f>
        <v>15800.539999999999</v>
      </c>
      <c r="R39" s="138">
        <f ca="1">MAX(R35:Y35)</f>
        <v>20158.760000000002</v>
      </c>
    </row>
    <row r="40" spans="1:31">
      <c r="B40" s="136">
        <v>7</v>
      </c>
      <c r="C40" s="136">
        <f>MOD(B40+1,24)</f>
        <v>8</v>
      </c>
      <c r="D40" s="136">
        <f t="shared" ref="D40:Y40" si="16">MOD(C40+1,24)</f>
        <v>9</v>
      </c>
      <c r="E40" s="136">
        <f t="shared" si="16"/>
        <v>10</v>
      </c>
      <c r="F40" s="136">
        <f t="shared" si="16"/>
        <v>11</v>
      </c>
      <c r="G40" s="136">
        <f t="shared" si="16"/>
        <v>12</v>
      </c>
      <c r="H40" s="136">
        <f t="shared" si="16"/>
        <v>13</v>
      </c>
      <c r="I40" s="136">
        <f t="shared" si="16"/>
        <v>14</v>
      </c>
      <c r="J40" s="136">
        <f t="shared" si="16"/>
        <v>15</v>
      </c>
      <c r="K40" s="136">
        <f t="shared" si="16"/>
        <v>16</v>
      </c>
      <c r="L40" s="136">
        <f t="shared" si="16"/>
        <v>17</v>
      </c>
      <c r="M40" s="136">
        <f t="shared" si="16"/>
        <v>18</v>
      </c>
      <c r="N40" s="136">
        <f t="shared" si="16"/>
        <v>19</v>
      </c>
      <c r="O40" s="136">
        <f t="shared" si="16"/>
        <v>20</v>
      </c>
      <c r="P40" s="136">
        <f t="shared" si="16"/>
        <v>21</v>
      </c>
      <c r="Q40" s="136">
        <f t="shared" si="16"/>
        <v>22</v>
      </c>
      <c r="R40" s="136">
        <f t="shared" si="16"/>
        <v>23</v>
      </c>
      <c r="S40" s="136">
        <f t="shared" si="16"/>
        <v>0</v>
      </c>
      <c r="T40" s="136">
        <f t="shared" si="16"/>
        <v>1</v>
      </c>
      <c r="U40" s="136">
        <f t="shared" si="16"/>
        <v>2</v>
      </c>
      <c r="V40" s="136">
        <f t="shared" si="16"/>
        <v>3</v>
      </c>
      <c r="W40" s="136">
        <f t="shared" si="16"/>
        <v>4</v>
      </c>
      <c r="X40" s="136">
        <f t="shared" si="16"/>
        <v>5</v>
      </c>
      <c r="Y40" s="136">
        <f t="shared" si="16"/>
        <v>6</v>
      </c>
    </row>
    <row r="41" spans="1:31">
      <c r="A41" s="137" t="s">
        <v>186</v>
      </c>
      <c r="B41" s="138">
        <f ca="1">B39</f>
        <v>6118.88</v>
      </c>
      <c r="C41" s="138">
        <f t="shared" ref="C41:I41" ca="1" si="17">B41</f>
        <v>6118.88</v>
      </c>
      <c r="D41" s="138">
        <f t="shared" ca="1" si="17"/>
        <v>6118.88</v>
      </c>
      <c r="E41" s="138">
        <f t="shared" ca="1" si="17"/>
        <v>6118.88</v>
      </c>
      <c r="F41" s="138">
        <f t="shared" ca="1" si="17"/>
        <v>6118.88</v>
      </c>
      <c r="G41" s="138">
        <f t="shared" ca="1" si="17"/>
        <v>6118.88</v>
      </c>
      <c r="H41" s="138">
        <f t="shared" ca="1" si="17"/>
        <v>6118.88</v>
      </c>
      <c r="I41" s="138">
        <f t="shared" ca="1" si="17"/>
        <v>6118.88</v>
      </c>
      <c r="J41" s="138">
        <f ca="1">J39</f>
        <v>15800.539999999999</v>
      </c>
      <c r="K41" s="138">
        <f ca="1">J41</f>
        <v>15800.539999999999</v>
      </c>
      <c r="L41" s="138">
        <f t="shared" ref="L41:Q41" ca="1" si="18">K41</f>
        <v>15800.539999999999</v>
      </c>
      <c r="M41" s="138">
        <f t="shared" ca="1" si="18"/>
        <v>15800.539999999999</v>
      </c>
      <c r="N41" s="138">
        <f t="shared" ca="1" si="18"/>
        <v>15800.539999999999</v>
      </c>
      <c r="O41" s="138">
        <f t="shared" ca="1" si="18"/>
        <v>15800.539999999999</v>
      </c>
      <c r="P41" s="138">
        <f t="shared" ca="1" si="18"/>
        <v>15800.539999999999</v>
      </c>
      <c r="Q41" s="138">
        <f t="shared" ca="1" si="18"/>
        <v>15800.539999999999</v>
      </c>
      <c r="R41" s="138">
        <f ca="1">R39</f>
        <v>20158.760000000002</v>
      </c>
      <c r="S41" s="138">
        <f ca="1">R41</f>
        <v>20158.760000000002</v>
      </c>
      <c r="T41" s="138">
        <f t="shared" ref="T41:Y41" ca="1" si="19">S41</f>
        <v>20158.760000000002</v>
      </c>
      <c r="U41" s="138">
        <f t="shared" ca="1" si="19"/>
        <v>20158.760000000002</v>
      </c>
      <c r="V41" s="138">
        <f t="shared" ca="1" si="19"/>
        <v>20158.760000000002</v>
      </c>
      <c r="W41" s="138">
        <f t="shared" ca="1" si="19"/>
        <v>20158.760000000002</v>
      </c>
      <c r="X41" s="138">
        <f t="shared" ca="1" si="19"/>
        <v>20158.760000000002</v>
      </c>
      <c r="Y41" s="138">
        <f t="shared" ca="1" si="19"/>
        <v>20158.760000000002</v>
      </c>
    </row>
    <row r="42" spans="1:31">
      <c r="A42" s="139" t="s">
        <v>187</v>
      </c>
      <c r="B42" s="138">
        <f ca="1">B35</f>
        <v>2153.65</v>
      </c>
      <c r="C42" s="138">
        <f t="shared" ref="C42:Y42" ca="1" si="20">C35</f>
        <v>1770.0500000000002</v>
      </c>
      <c r="D42" s="138">
        <f t="shared" ca="1" si="20"/>
        <v>1892.4299999999998</v>
      </c>
      <c r="E42" s="138">
        <f t="shared" ca="1" si="20"/>
        <v>2432</v>
      </c>
      <c r="F42" s="138">
        <f t="shared" ca="1" si="20"/>
        <v>2857.15</v>
      </c>
      <c r="G42" s="138">
        <f t="shared" ca="1" si="20"/>
        <v>3369.5199999999995</v>
      </c>
      <c r="H42" s="138">
        <f t="shared" ca="1" si="20"/>
        <v>4736.7799999999988</v>
      </c>
      <c r="I42" s="138">
        <f t="shared" ca="1" si="20"/>
        <v>6118.88</v>
      </c>
      <c r="J42" s="138">
        <f t="shared" ca="1" si="20"/>
        <v>7081.9</v>
      </c>
      <c r="K42" s="138">
        <f t="shared" ca="1" si="20"/>
        <v>8560.9499999999989</v>
      </c>
      <c r="L42" s="138">
        <f t="shared" ca="1" si="20"/>
        <v>9216.67</v>
      </c>
      <c r="M42" s="138">
        <f t="shared" ca="1" si="20"/>
        <v>10475.189999999999</v>
      </c>
      <c r="N42" s="138">
        <f t="shared" ca="1" si="20"/>
        <v>12130.53</v>
      </c>
      <c r="O42" s="138">
        <f t="shared" ca="1" si="20"/>
        <v>12581.839999999998</v>
      </c>
      <c r="P42" s="138">
        <f t="shared" ca="1" si="20"/>
        <v>13178.810000000001</v>
      </c>
      <c r="Q42" s="138">
        <f t="shared" ca="1" si="20"/>
        <v>15800.539999999999</v>
      </c>
      <c r="R42" s="138">
        <f t="shared" ca="1" si="20"/>
        <v>17467.830000000002</v>
      </c>
      <c r="S42" s="138">
        <f t="shared" ca="1" si="20"/>
        <v>17061.41</v>
      </c>
      <c r="T42" s="138">
        <f t="shared" ca="1" si="20"/>
        <v>18125.34</v>
      </c>
      <c r="U42" s="138">
        <f t="shared" ca="1" si="20"/>
        <v>17388.060000000001</v>
      </c>
      <c r="V42" s="138">
        <f t="shared" ca="1" si="20"/>
        <v>19261.36</v>
      </c>
      <c r="W42" s="138">
        <f t="shared" ca="1" si="20"/>
        <v>20158.760000000002</v>
      </c>
      <c r="X42" s="138">
        <f t="shared" ca="1" si="20"/>
        <v>13419.010000000002</v>
      </c>
      <c r="Y42" s="138">
        <f t="shared" ca="1" si="20"/>
        <v>4609.76</v>
      </c>
    </row>
    <row r="43" spans="1:31">
      <c r="A43" s="137" t="s">
        <v>194</v>
      </c>
      <c r="B43" s="138">
        <f ca="1">SUM(B39:R39)</f>
        <v>42078.18</v>
      </c>
      <c r="AC43" s="139" t="s">
        <v>195</v>
      </c>
      <c r="AD43" s="138">
        <f ca="1">SUM(B41:Y41)</f>
        <v>336625.44000000006</v>
      </c>
    </row>
    <row r="44" spans="1:31">
      <c r="AC44" s="139" t="s">
        <v>196</v>
      </c>
      <c r="AD44" s="138">
        <f ca="1">SUM(B42:Y42)</f>
        <v>241848.41999999998</v>
      </c>
      <c r="AE44" s="138">
        <f ca="1">AD43-AD44</f>
        <v>94777.020000000077</v>
      </c>
    </row>
    <row r="45" spans="1:31">
      <c r="A45" s="137" t="s">
        <v>197</v>
      </c>
      <c r="B45" s="138">
        <f>B37*3</f>
        <v>30231.052499999998</v>
      </c>
      <c r="AC45" s="139" t="s">
        <v>198</v>
      </c>
      <c r="AD45" s="141">
        <f ca="1">1-(AD44/AD43)</f>
        <v>0.28155037836712538</v>
      </c>
    </row>
    <row r="47" spans="1:31">
      <c r="A47" s="137" t="s">
        <v>199</v>
      </c>
      <c r="B47" s="142">
        <f ca="1">B45/B43-1</f>
        <v>-0.28155037836712526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C190"/>
  <sheetViews>
    <sheetView workbookViewId="0"/>
  </sheetViews>
  <sheetFormatPr defaultRowHeight="13.2"/>
  <cols>
    <col min="1" max="16384" width="8.88671875" style="136"/>
  </cols>
  <sheetData>
    <row r="1" spans="1:29">
      <c r="D1" s="143">
        <f>17*245</f>
        <v>4165</v>
      </c>
      <c r="E1" s="136">
        <f>ROUND(E2/$D1,2)</f>
        <v>873.22</v>
      </c>
      <c r="F1" s="136">
        <f t="shared" ref="F1:AB1" si="0">ROUND(F2/$D1,2)</f>
        <v>1111.4000000000001</v>
      </c>
      <c r="G1" s="136">
        <f t="shared" si="0"/>
        <v>1393.52</v>
      </c>
      <c r="H1" s="136">
        <f t="shared" si="0"/>
        <v>1675.07</v>
      </c>
      <c r="I1" s="136">
        <f t="shared" si="0"/>
        <v>1873.51</v>
      </c>
      <c r="J1" s="136">
        <f t="shared" si="0"/>
        <v>1921.01</v>
      </c>
      <c r="K1" s="136">
        <f t="shared" si="0"/>
        <v>2358.9899999999998</v>
      </c>
      <c r="L1" s="136">
        <f t="shared" si="0"/>
        <v>2314.27</v>
      </c>
      <c r="M1" s="136">
        <f t="shared" si="0"/>
        <v>2253.44</v>
      </c>
      <c r="N1" s="136">
        <f t="shared" si="0"/>
        <v>2462.23</v>
      </c>
      <c r="O1" s="136">
        <f t="shared" si="0"/>
        <v>2652.56</v>
      </c>
      <c r="P1" s="136">
        <f t="shared" si="0"/>
        <v>3074.59</v>
      </c>
      <c r="Q1" s="136">
        <f t="shared" si="0"/>
        <v>3723.25</v>
      </c>
      <c r="R1" s="136">
        <f t="shared" si="0"/>
        <v>3984.41</v>
      </c>
      <c r="S1" s="136">
        <f t="shared" si="0"/>
        <v>4140.97</v>
      </c>
      <c r="T1" s="136">
        <f t="shared" si="0"/>
        <v>3987.96</v>
      </c>
      <c r="U1" s="136">
        <f t="shared" si="0"/>
        <v>3689.65</v>
      </c>
      <c r="V1" s="136">
        <f t="shared" si="0"/>
        <v>3659.19</v>
      </c>
      <c r="W1" s="136">
        <f t="shared" si="0"/>
        <v>3378.7</v>
      </c>
      <c r="X1" s="136">
        <f t="shared" si="0"/>
        <v>2980.31</v>
      </c>
      <c r="Y1" s="136">
        <f t="shared" si="0"/>
        <v>1760.56</v>
      </c>
      <c r="Z1" s="136">
        <f t="shared" si="0"/>
        <v>1599.4</v>
      </c>
      <c r="AA1" s="136">
        <f t="shared" si="0"/>
        <v>1039.8499999999999</v>
      </c>
      <c r="AB1" s="136">
        <f t="shared" si="0"/>
        <v>736.11</v>
      </c>
    </row>
    <row r="2" spans="1:29">
      <c r="E2" s="136">
        <f>SUM(E4:E1001)</f>
        <v>3636980</v>
      </c>
      <c r="F2" s="136">
        <f t="shared" ref="F2:AB2" si="1">SUM(F4:F1001)</f>
        <v>4628999</v>
      </c>
      <c r="G2" s="136">
        <f t="shared" si="1"/>
        <v>5804030</v>
      </c>
      <c r="H2" s="136">
        <f t="shared" si="1"/>
        <v>6976648</v>
      </c>
      <c r="I2" s="136">
        <f t="shared" si="1"/>
        <v>7803171</v>
      </c>
      <c r="J2" s="136">
        <f t="shared" si="1"/>
        <v>8001027</v>
      </c>
      <c r="K2" s="136">
        <f t="shared" si="1"/>
        <v>9825201</v>
      </c>
      <c r="L2" s="136">
        <f t="shared" si="1"/>
        <v>9638919</v>
      </c>
      <c r="M2" s="136">
        <f t="shared" si="1"/>
        <v>9385594</v>
      </c>
      <c r="N2" s="136">
        <f t="shared" si="1"/>
        <v>10255170</v>
      </c>
      <c r="O2" s="136">
        <f t="shared" si="1"/>
        <v>11047901</v>
      </c>
      <c r="P2" s="136">
        <f t="shared" si="1"/>
        <v>12805658</v>
      </c>
      <c r="Q2" s="136">
        <f t="shared" si="1"/>
        <v>15507352</v>
      </c>
      <c r="R2" s="136">
        <f t="shared" si="1"/>
        <v>16595067</v>
      </c>
      <c r="S2" s="136">
        <f t="shared" si="1"/>
        <v>17247121</v>
      </c>
      <c r="T2" s="136">
        <f t="shared" si="1"/>
        <v>16609851</v>
      </c>
      <c r="U2" s="136">
        <f t="shared" si="1"/>
        <v>15367395</v>
      </c>
      <c r="V2" s="136">
        <f t="shared" si="1"/>
        <v>15240531</v>
      </c>
      <c r="W2" s="136">
        <f t="shared" si="1"/>
        <v>14072290</v>
      </c>
      <c r="X2" s="136">
        <f t="shared" si="1"/>
        <v>12412985</v>
      </c>
      <c r="Y2" s="136">
        <f t="shared" si="1"/>
        <v>7332716</v>
      </c>
      <c r="Z2" s="136">
        <f t="shared" si="1"/>
        <v>6661488</v>
      </c>
      <c r="AA2" s="136">
        <f t="shared" si="1"/>
        <v>4330972</v>
      </c>
      <c r="AB2" s="136">
        <f t="shared" si="1"/>
        <v>3065909</v>
      </c>
    </row>
    <row r="3" spans="1:29">
      <c r="A3" s="136" t="s">
        <v>200</v>
      </c>
      <c r="B3" s="136" t="s">
        <v>201</v>
      </c>
      <c r="C3" s="136" t="s">
        <v>202</v>
      </c>
      <c r="D3" s="136" t="s">
        <v>203</v>
      </c>
      <c r="E3" s="136">
        <v>7</v>
      </c>
      <c r="F3" s="136">
        <f>MOD(E3+1,24)</f>
        <v>8</v>
      </c>
      <c r="G3" s="136">
        <f t="shared" ref="G3:AC3" si="2">MOD(F3+1,24)</f>
        <v>9</v>
      </c>
      <c r="H3" s="136">
        <f t="shared" si="2"/>
        <v>10</v>
      </c>
      <c r="I3" s="136">
        <f t="shared" si="2"/>
        <v>11</v>
      </c>
      <c r="J3" s="136">
        <f t="shared" si="2"/>
        <v>12</v>
      </c>
      <c r="K3" s="136">
        <f t="shared" si="2"/>
        <v>13</v>
      </c>
      <c r="L3" s="136">
        <f t="shared" si="2"/>
        <v>14</v>
      </c>
      <c r="M3" s="136">
        <f t="shared" si="2"/>
        <v>15</v>
      </c>
      <c r="N3" s="136">
        <f t="shared" si="2"/>
        <v>16</v>
      </c>
      <c r="O3" s="136">
        <f t="shared" si="2"/>
        <v>17</v>
      </c>
      <c r="P3" s="136">
        <f t="shared" si="2"/>
        <v>18</v>
      </c>
      <c r="Q3" s="136">
        <f t="shared" si="2"/>
        <v>19</v>
      </c>
      <c r="R3" s="136">
        <f t="shared" si="2"/>
        <v>20</v>
      </c>
      <c r="S3" s="136">
        <f t="shared" si="2"/>
        <v>21</v>
      </c>
      <c r="T3" s="136">
        <f t="shared" si="2"/>
        <v>22</v>
      </c>
      <c r="U3" s="136">
        <f t="shared" si="2"/>
        <v>23</v>
      </c>
      <c r="V3" s="136">
        <f t="shared" si="2"/>
        <v>0</v>
      </c>
      <c r="W3" s="136">
        <f t="shared" si="2"/>
        <v>1</v>
      </c>
      <c r="X3" s="136">
        <f t="shared" si="2"/>
        <v>2</v>
      </c>
      <c r="Y3" s="136">
        <f t="shared" si="2"/>
        <v>3</v>
      </c>
      <c r="Z3" s="136">
        <f t="shared" si="2"/>
        <v>4</v>
      </c>
      <c r="AA3" s="136">
        <f t="shared" si="2"/>
        <v>5</v>
      </c>
      <c r="AB3" s="136">
        <f t="shared" si="2"/>
        <v>6</v>
      </c>
      <c r="AC3" s="136">
        <f t="shared" si="2"/>
        <v>7</v>
      </c>
    </row>
    <row r="4" spans="1:29">
      <c r="A4" s="136" t="s">
        <v>204</v>
      </c>
      <c r="B4" s="136" t="s">
        <v>205</v>
      </c>
      <c r="C4" s="136" t="s">
        <v>206</v>
      </c>
      <c r="D4" s="144" t="s">
        <v>207</v>
      </c>
      <c r="E4" s="136">
        <v>14159</v>
      </c>
      <c r="F4" s="136">
        <v>21548</v>
      </c>
      <c r="G4" s="136">
        <v>69395</v>
      </c>
      <c r="H4" s="136">
        <v>86732</v>
      </c>
      <c r="I4" s="136">
        <v>83674</v>
      </c>
      <c r="J4" s="136">
        <v>77095</v>
      </c>
      <c r="K4" s="136">
        <v>73049</v>
      </c>
      <c r="L4" s="136">
        <v>83121</v>
      </c>
      <c r="M4" s="136">
        <v>94425</v>
      </c>
      <c r="N4" s="136">
        <v>57289</v>
      </c>
      <c r="O4" s="136">
        <v>64063</v>
      </c>
      <c r="P4" s="136">
        <v>90549</v>
      </c>
      <c r="Q4" s="136">
        <v>83977</v>
      </c>
      <c r="R4" s="136">
        <v>68208</v>
      </c>
      <c r="S4" s="136">
        <v>60163</v>
      </c>
      <c r="T4" s="136">
        <v>93093</v>
      </c>
      <c r="U4" s="136">
        <v>65014</v>
      </c>
      <c r="V4" s="136">
        <v>35551</v>
      </c>
      <c r="W4" s="136">
        <v>32594</v>
      </c>
      <c r="X4" s="136">
        <v>47866</v>
      </c>
      <c r="Y4" s="136">
        <v>39747</v>
      </c>
      <c r="Z4" s="136">
        <v>33407</v>
      </c>
      <c r="AA4" s="136">
        <v>33051</v>
      </c>
      <c r="AB4" s="136">
        <v>27724</v>
      </c>
    </row>
    <row r="5" spans="1:29">
      <c r="A5" s="136" t="s">
        <v>204</v>
      </c>
      <c r="B5" s="136" t="s">
        <v>205</v>
      </c>
      <c r="C5" s="136" t="s">
        <v>208</v>
      </c>
      <c r="D5" s="144" t="s">
        <v>209</v>
      </c>
      <c r="E5" s="136">
        <v>5942</v>
      </c>
      <c r="F5" s="136">
        <v>1697</v>
      </c>
      <c r="G5" s="136">
        <v>373</v>
      </c>
      <c r="H5" s="136">
        <v>373</v>
      </c>
      <c r="I5" s="136">
        <v>381</v>
      </c>
      <c r="J5" s="136">
        <v>373</v>
      </c>
      <c r="K5" s="136">
        <v>373</v>
      </c>
      <c r="L5" s="136">
        <v>373</v>
      </c>
      <c r="M5" s="136">
        <v>8163</v>
      </c>
      <c r="N5" s="136">
        <v>38387</v>
      </c>
      <c r="O5" s="136">
        <v>55300</v>
      </c>
      <c r="P5" s="136">
        <v>71298</v>
      </c>
      <c r="Q5" s="136">
        <v>83835</v>
      </c>
      <c r="R5" s="136">
        <v>113014</v>
      </c>
      <c r="S5" s="136">
        <v>123411</v>
      </c>
      <c r="T5" s="136">
        <v>122111</v>
      </c>
      <c r="U5" s="136">
        <v>122659</v>
      </c>
      <c r="V5" s="136">
        <v>100230</v>
      </c>
      <c r="W5" s="136">
        <v>89759</v>
      </c>
      <c r="X5" s="136">
        <v>79363</v>
      </c>
      <c r="Y5" s="136">
        <v>73210</v>
      </c>
      <c r="Z5" s="136">
        <v>63603</v>
      </c>
      <c r="AA5" s="136">
        <v>30372</v>
      </c>
      <c r="AB5" s="136">
        <v>12148</v>
      </c>
    </row>
    <row r="6" spans="1:29">
      <c r="A6" s="136" t="s">
        <v>204</v>
      </c>
      <c r="B6" s="136" t="s">
        <v>205</v>
      </c>
      <c r="C6" s="136" t="s">
        <v>210</v>
      </c>
      <c r="D6" s="144" t="s">
        <v>211</v>
      </c>
      <c r="E6" s="136">
        <v>4269</v>
      </c>
      <c r="F6" s="136">
        <v>1898</v>
      </c>
      <c r="G6" s="136">
        <v>1898</v>
      </c>
      <c r="H6" s="136">
        <v>1452</v>
      </c>
      <c r="I6" s="136">
        <v>983</v>
      </c>
      <c r="J6" s="136">
        <v>4149</v>
      </c>
      <c r="K6" s="136">
        <v>47698</v>
      </c>
      <c r="L6" s="136">
        <v>34852</v>
      </c>
      <c r="M6" s="136">
        <v>44901</v>
      </c>
      <c r="N6" s="136">
        <v>37355</v>
      </c>
      <c r="O6" s="136">
        <v>29953</v>
      </c>
      <c r="P6" s="136">
        <v>38837</v>
      </c>
      <c r="Q6" s="136">
        <v>29035</v>
      </c>
      <c r="R6" s="136">
        <v>24314</v>
      </c>
      <c r="S6" s="136">
        <v>12134</v>
      </c>
      <c r="T6" s="136">
        <v>7560</v>
      </c>
      <c r="U6" s="136">
        <v>14355</v>
      </c>
      <c r="V6" s="136">
        <v>17322</v>
      </c>
      <c r="W6" s="136">
        <v>17910</v>
      </c>
      <c r="X6" s="136">
        <v>16838</v>
      </c>
      <c r="Y6" s="136">
        <v>15606</v>
      </c>
      <c r="Z6" s="136">
        <v>12121</v>
      </c>
      <c r="AA6" s="136">
        <v>11408</v>
      </c>
      <c r="AB6" s="136">
        <v>9675</v>
      </c>
    </row>
    <row r="7" spans="1:29">
      <c r="A7" s="136" t="s">
        <v>204</v>
      </c>
      <c r="B7" s="136" t="s">
        <v>212</v>
      </c>
      <c r="C7" s="136" t="s">
        <v>213</v>
      </c>
      <c r="D7" s="144" t="s">
        <v>214</v>
      </c>
      <c r="E7" s="136">
        <v>2</v>
      </c>
      <c r="F7" s="136">
        <v>0</v>
      </c>
      <c r="G7" s="136">
        <v>26331</v>
      </c>
      <c r="H7" s="136">
        <v>45009</v>
      </c>
      <c r="I7" s="136">
        <v>67810</v>
      </c>
      <c r="J7" s="136">
        <v>77064</v>
      </c>
      <c r="K7" s="136">
        <v>82029</v>
      </c>
      <c r="L7" s="136">
        <v>72335</v>
      </c>
      <c r="M7" s="136">
        <v>11871</v>
      </c>
      <c r="N7" s="136">
        <v>60347</v>
      </c>
      <c r="O7" s="136">
        <v>65042</v>
      </c>
      <c r="P7" s="136">
        <v>91710</v>
      </c>
      <c r="Q7" s="136">
        <v>91710</v>
      </c>
      <c r="R7" s="136">
        <v>91710</v>
      </c>
      <c r="S7" s="136">
        <v>91451</v>
      </c>
      <c r="T7" s="136">
        <v>94155</v>
      </c>
      <c r="U7" s="136">
        <v>76206</v>
      </c>
      <c r="V7" s="136">
        <v>107866</v>
      </c>
      <c r="W7" s="136">
        <v>120344</v>
      </c>
      <c r="X7" s="136">
        <v>120347</v>
      </c>
      <c r="Y7" s="136">
        <v>100319</v>
      </c>
      <c r="Z7" s="136">
        <v>95850</v>
      </c>
      <c r="AA7" s="136">
        <v>23212</v>
      </c>
      <c r="AB7" s="136">
        <v>5</v>
      </c>
    </row>
    <row r="8" spans="1:29">
      <c r="A8" s="136" t="s">
        <v>204</v>
      </c>
      <c r="B8" s="136" t="s">
        <v>212</v>
      </c>
      <c r="C8" s="136" t="s">
        <v>215</v>
      </c>
      <c r="D8" s="144" t="s">
        <v>216</v>
      </c>
      <c r="E8" s="136">
        <v>0</v>
      </c>
      <c r="F8" s="136">
        <v>0</v>
      </c>
      <c r="G8" s="136">
        <v>23832</v>
      </c>
      <c r="H8" s="136">
        <v>38343</v>
      </c>
      <c r="I8" s="136">
        <v>38399</v>
      </c>
      <c r="J8" s="136">
        <v>41011</v>
      </c>
      <c r="K8" s="136">
        <v>41996</v>
      </c>
      <c r="L8" s="136">
        <v>43594</v>
      </c>
      <c r="M8" s="136">
        <v>44124</v>
      </c>
      <c r="N8" s="136">
        <v>43987</v>
      </c>
      <c r="O8" s="136">
        <v>44522</v>
      </c>
      <c r="P8" s="136">
        <v>42798</v>
      </c>
      <c r="Q8" s="136">
        <v>38184</v>
      </c>
      <c r="R8" s="136">
        <v>37236</v>
      </c>
      <c r="S8" s="136">
        <v>34996</v>
      </c>
      <c r="T8" s="136">
        <v>26166</v>
      </c>
      <c r="U8" s="136">
        <v>28867</v>
      </c>
      <c r="V8" s="136">
        <v>28550</v>
      </c>
      <c r="W8" s="136">
        <v>27952</v>
      </c>
      <c r="X8" s="136">
        <v>28367</v>
      </c>
      <c r="Y8" s="136">
        <v>28835</v>
      </c>
      <c r="Z8" s="136">
        <v>26027</v>
      </c>
      <c r="AA8" s="136">
        <v>15384</v>
      </c>
      <c r="AB8" s="136">
        <v>41</v>
      </c>
    </row>
    <row r="9" spans="1:29">
      <c r="A9" s="136" t="s">
        <v>204</v>
      </c>
      <c r="B9" s="136" t="s">
        <v>217</v>
      </c>
      <c r="C9" s="136" t="s">
        <v>218</v>
      </c>
      <c r="D9" s="144" t="s">
        <v>219</v>
      </c>
      <c r="E9" s="136">
        <v>5022</v>
      </c>
      <c r="F9" s="136">
        <v>5022</v>
      </c>
      <c r="G9" s="136">
        <v>5049</v>
      </c>
      <c r="H9" s="136">
        <v>5022</v>
      </c>
      <c r="I9" s="136">
        <v>4749</v>
      </c>
      <c r="J9" s="136">
        <v>3648</v>
      </c>
      <c r="K9" s="136">
        <v>3661</v>
      </c>
      <c r="L9" s="136">
        <v>3654</v>
      </c>
      <c r="M9" s="136">
        <v>28769</v>
      </c>
      <c r="N9" s="136">
        <v>78273</v>
      </c>
      <c r="O9" s="136">
        <v>95117</v>
      </c>
      <c r="P9" s="136">
        <v>92445</v>
      </c>
      <c r="Q9" s="136">
        <v>92409</v>
      </c>
      <c r="R9" s="136">
        <v>93755</v>
      </c>
      <c r="S9" s="136">
        <v>90986</v>
      </c>
      <c r="T9" s="136">
        <v>81467</v>
      </c>
      <c r="U9" s="136">
        <v>56596</v>
      </c>
      <c r="V9" s="136">
        <v>40687</v>
      </c>
      <c r="W9" s="136">
        <v>30870</v>
      </c>
      <c r="X9" s="136">
        <v>29082</v>
      </c>
      <c r="Y9" s="136">
        <v>-173636</v>
      </c>
      <c r="Z9" s="136">
        <v>20934</v>
      </c>
      <c r="AA9" s="136">
        <v>12531</v>
      </c>
      <c r="AB9" s="136">
        <v>5965</v>
      </c>
    </row>
    <row r="10" spans="1:29">
      <c r="A10" s="136" t="s">
        <v>204</v>
      </c>
      <c r="B10" s="136" t="s">
        <v>220</v>
      </c>
      <c r="C10" s="136" t="s">
        <v>221</v>
      </c>
      <c r="D10" s="144" t="s">
        <v>222</v>
      </c>
      <c r="E10" s="136">
        <v>25023</v>
      </c>
      <c r="F10" s="136">
        <v>25972</v>
      </c>
      <c r="G10" s="136">
        <v>24470</v>
      </c>
      <c r="H10" s="136">
        <v>100790</v>
      </c>
      <c r="I10" s="136">
        <v>117449</v>
      </c>
      <c r="J10" s="136">
        <v>54682</v>
      </c>
      <c r="K10" s="136">
        <v>90857</v>
      </c>
      <c r="L10" s="136">
        <v>102955</v>
      </c>
      <c r="M10" s="136">
        <v>79638</v>
      </c>
      <c r="N10" s="136">
        <v>135875</v>
      </c>
      <c r="O10" s="136">
        <v>132158</v>
      </c>
      <c r="P10" s="136">
        <v>98489</v>
      </c>
      <c r="Q10" s="136">
        <v>142081</v>
      </c>
      <c r="R10" s="136">
        <v>151937</v>
      </c>
      <c r="S10" s="136">
        <v>163438</v>
      </c>
      <c r="T10" s="136">
        <v>159479</v>
      </c>
      <c r="U10" s="136">
        <v>117502</v>
      </c>
      <c r="V10" s="136">
        <v>120875</v>
      </c>
      <c r="W10" s="136">
        <v>164489</v>
      </c>
      <c r="X10" s="136">
        <v>179744</v>
      </c>
      <c r="Y10" s="136">
        <v>162985</v>
      </c>
      <c r="Z10" s="136">
        <v>122838</v>
      </c>
      <c r="AA10" s="136">
        <v>62017</v>
      </c>
      <c r="AB10" s="136">
        <v>25317</v>
      </c>
    </row>
    <row r="11" spans="1:29">
      <c r="A11" s="136" t="s">
        <v>204</v>
      </c>
      <c r="B11" s="136" t="s">
        <v>220</v>
      </c>
      <c r="C11" s="136" t="s">
        <v>223</v>
      </c>
      <c r="D11" s="144" t="s">
        <v>224</v>
      </c>
      <c r="E11" s="136">
        <v>7043</v>
      </c>
      <c r="F11" s="136">
        <v>15751</v>
      </c>
      <c r="G11" s="136">
        <v>33440</v>
      </c>
      <c r="H11" s="136">
        <v>37504</v>
      </c>
      <c r="I11" s="136">
        <v>39148</v>
      </c>
      <c r="J11" s="136">
        <v>35583</v>
      </c>
      <c r="K11" s="136">
        <v>38980</v>
      </c>
      <c r="L11" s="136">
        <v>28464</v>
      </c>
      <c r="M11" s="136">
        <v>23179</v>
      </c>
      <c r="N11" s="136">
        <v>21361</v>
      </c>
      <c r="O11" s="136">
        <v>22925</v>
      </c>
      <c r="P11" s="136">
        <v>26705</v>
      </c>
      <c r="Q11" s="136">
        <v>32347</v>
      </c>
      <c r="R11" s="136">
        <v>39817</v>
      </c>
      <c r="S11" s="136">
        <v>64368</v>
      </c>
      <c r="T11" s="136">
        <v>64487</v>
      </c>
      <c r="U11" s="136">
        <v>63168</v>
      </c>
      <c r="V11" s="136">
        <v>65677</v>
      </c>
      <c r="W11" s="136">
        <v>69410</v>
      </c>
      <c r="X11" s="136">
        <v>71114</v>
      </c>
      <c r="Y11" s="136">
        <v>36876</v>
      </c>
      <c r="Z11" s="136">
        <v>41696</v>
      </c>
      <c r="AA11" s="136">
        <v>23993</v>
      </c>
      <c r="AB11" s="136">
        <v>9097</v>
      </c>
    </row>
    <row r="12" spans="1:29">
      <c r="A12" s="136" t="s">
        <v>204</v>
      </c>
      <c r="B12" s="136" t="s">
        <v>225</v>
      </c>
      <c r="C12" s="136" t="s">
        <v>226</v>
      </c>
      <c r="D12" s="144" t="s">
        <v>227</v>
      </c>
      <c r="E12" s="136">
        <v>2260</v>
      </c>
      <c r="F12" s="136">
        <v>21913</v>
      </c>
      <c r="G12" s="136">
        <v>50540</v>
      </c>
      <c r="H12" s="136">
        <v>101780</v>
      </c>
      <c r="I12" s="136">
        <v>102961</v>
      </c>
      <c r="J12" s="136">
        <v>100461</v>
      </c>
      <c r="K12" s="136">
        <v>38370</v>
      </c>
      <c r="L12" s="136">
        <v>43222</v>
      </c>
      <c r="M12" s="136">
        <v>27950</v>
      </c>
      <c r="N12" s="136">
        <v>89275</v>
      </c>
      <c r="O12" s="136">
        <v>73791</v>
      </c>
      <c r="P12" s="136">
        <v>103672</v>
      </c>
      <c r="Q12" s="136">
        <v>119251</v>
      </c>
      <c r="R12" s="136">
        <v>119255</v>
      </c>
      <c r="S12" s="136">
        <v>125967</v>
      </c>
      <c r="T12" s="136">
        <v>116766</v>
      </c>
      <c r="U12" s="136">
        <v>107364</v>
      </c>
      <c r="V12" s="136">
        <v>67802</v>
      </c>
      <c r="W12" s="136">
        <v>68365</v>
      </c>
      <c r="X12" s="136">
        <v>80226</v>
      </c>
      <c r="Y12" s="136">
        <v>73910</v>
      </c>
      <c r="Z12" s="136">
        <v>13745</v>
      </c>
      <c r="AA12" s="136">
        <v>2058</v>
      </c>
      <c r="AB12" s="136">
        <v>2058</v>
      </c>
    </row>
    <row r="13" spans="1:29">
      <c r="A13" s="136" t="s">
        <v>204</v>
      </c>
      <c r="B13" s="136" t="s">
        <v>225</v>
      </c>
      <c r="C13" s="136" t="s">
        <v>228</v>
      </c>
      <c r="D13" s="144" t="s">
        <v>229</v>
      </c>
      <c r="E13" s="136">
        <v>50390</v>
      </c>
      <c r="F13" s="136">
        <v>53716</v>
      </c>
      <c r="G13" s="136">
        <v>54067</v>
      </c>
      <c r="H13" s="136">
        <v>54067</v>
      </c>
      <c r="I13" s="136">
        <v>54067</v>
      </c>
      <c r="J13" s="136">
        <v>54067</v>
      </c>
      <c r="K13" s="136">
        <v>54454</v>
      </c>
      <c r="L13" s="136">
        <v>50622</v>
      </c>
      <c r="M13" s="136">
        <v>16655</v>
      </c>
      <c r="N13" s="136">
        <v>12696</v>
      </c>
      <c r="O13" s="136">
        <v>253</v>
      </c>
      <c r="P13" s="136">
        <v>0</v>
      </c>
      <c r="Q13" s="136">
        <v>0</v>
      </c>
      <c r="R13" s="136">
        <v>22188</v>
      </c>
      <c r="S13" s="136">
        <v>57386</v>
      </c>
      <c r="T13" s="136">
        <v>59505</v>
      </c>
      <c r="U13" s="136">
        <v>59505</v>
      </c>
      <c r="V13" s="136">
        <v>59495</v>
      </c>
      <c r="W13" s="136">
        <v>59253</v>
      </c>
      <c r="X13" s="136">
        <v>61873</v>
      </c>
      <c r="Y13" s="136">
        <v>57642</v>
      </c>
      <c r="Z13" s="136">
        <v>13482</v>
      </c>
      <c r="AA13" s="136">
        <v>1101</v>
      </c>
      <c r="AB13" s="136">
        <v>13946</v>
      </c>
    </row>
    <row r="14" spans="1:29">
      <c r="A14" s="136" t="s">
        <v>204</v>
      </c>
      <c r="B14" s="136" t="s">
        <v>225</v>
      </c>
      <c r="C14" s="136" t="s">
        <v>230</v>
      </c>
      <c r="D14" s="144" t="s">
        <v>231</v>
      </c>
      <c r="E14" s="136">
        <v>2800</v>
      </c>
      <c r="F14" s="136">
        <v>8001</v>
      </c>
      <c r="G14" s="136">
        <v>19771</v>
      </c>
      <c r="H14" s="136">
        <v>33372</v>
      </c>
      <c r="I14" s="136">
        <v>46453</v>
      </c>
      <c r="J14" s="136">
        <v>41991</v>
      </c>
      <c r="K14" s="136">
        <v>35994</v>
      </c>
      <c r="L14" s="136">
        <v>46942</v>
      </c>
      <c r="M14" s="136">
        <v>57575</v>
      </c>
      <c r="N14" s="136">
        <v>96352</v>
      </c>
      <c r="O14" s="136">
        <v>125389</v>
      </c>
      <c r="P14" s="136">
        <v>124855</v>
      </c>
      <c r="Q14" s="136">
        <v>148403</v>
      </c>
      <c r="R14" s="136">
        <v>151862</v>
      </c>
      <c r="S14" s="136">
        <v>155111</v>
      </c>
      <c r="T14" s="136">
        <v>164954</v>
      </c>
      <c r="U14" s="136">
        <v>156665</v>
      </c>
      <c r="V14" s="136">
        <v>127377</v>
      </c>
      <c r="W14" s="136">
        <v>85178</v>
      </c>
      <c r="X14" s="136">
        <v>87277</v>
      </c>
      <c r="Y14" s="136">
        <v>97515</v>
      </c>
      <c r="Z14" s="136">
        <v>80430</v>
      </c>
      <c r="AA14" s="136">
        <v>59221</v>
      </c>
      <c r="AB14" s="136">
        <v>11925</v>
      </c>
    </row>
    <row r="15" spans="1:29">
      <c r="A15" s="136" t="s">
        <v>204</v>
      </c>
      <c r="B15" s="136" t="s">
        <v>232</v>
      </c>
      <c r="C15" s="136" t="s">
        <v>233</v>
      </c>
      <c r="D15" s="144" t="s">
        <v>234</v>
      </c>
      <c r="E15" s="136">
        <v>60146</v>
      </c>
      <c r="F15" s="136">
        <v>108403</v>
      </c>
      <c r="G15" s="136">
        <v>88532</v>
      </c>
      <c r="H15" s="136">
        <v>107497</v>
      </c>
      <c r="I15" s="136">
        <v>63880</v>
      </c>
      <c r="J15" s="136">
        <v>67971</v>
      </c>
      <c r="K15" s="136">
        <v>99100</v>
      </c>
      <c r="L15" s="136">
        <v>60225</v>
      </c>
      <c r="M15" s="136">
        <v>63902</v>
      </c>
      <c r="N15" s="136">
        <v>82848</v>
      </c>
      <c r="O15" s="136">
        <v>80127</v>
      </c>
      <c r="P15" s="136">
        <v>63463</v>
      </c>
      <c r="Q15" s="136">
        <v>74454</v>
      </c>
      <c r="R15" s="136">
        <v>55096</v>
      </c>
      <c r="S15" s="136">
        <v>125117</v>
      </c>
      <c r="T15" s="136">
        <v>122160</v>
      </c>
      <c r="U15" s="136">
        <v>68395</v>
      </c>
      <c r="V15" s="136">
        <v>122700</v>
      </c>
      <c r="W15" s="136">
        <v>140891</v>
      </c>
      <c r="X15" s="136">
        <v>130497</v>
      </c>
      <c r="Y15" s="136">
        <v>102940</v>
      </c>
      <c r="Z15" s="136">
        <v>12933</v>
      </c>
      <c r="AA15" s="136">
        <v>977</v>
      </c>
      <c r="AB15" s="136">
        <v>0</v>
      </c>
    </row>
    <row r="16" spans="1:29">
      <c r="A16" s="136" t="s">
        <v>204</v>
      </c>
      <c r="B16" s="136" t="s">
        <v>232</v>
      </c>
      <c r="C16" s="136" t="s">
        <v>235</v>
      </c>
      <c r="D16" s="144" t="s">
        <v>236</v>
      </c>
      <c r="E16" s="136">
        <v>3251</v>
      </c>
      <c r="F16" s="136">
        <v>3251</v>
      </c>
      <c r="G16" s="136">
        <v>3251</v>
      </c>
      <c r="H16" s="136">
        <v>5329</v>
      </c>
      <c r="I16" s="136">
        <v>10421</v>
      </c>
      <c r="J16" s="136">
        <v>20351</v>
      </c>
      <c r="K16" s="136">
        <v>31316</v>
      </c>
      <c r="L16" s="136">
        <v>31600</v>
      </c>
      <c r="M16" s="136">
        <v>28062</v>
      </c>
      <c r="N16" s="136">
        <v>13068</v>
      </c>
      <c r="O16" s="136">
        <v>21985</v>
      </c>
      <c r="P16" s="136">
        <v>46686</v>
      </c>
      <c r="Q16" s="136">
        <v>46152</v>
      </c>
      <c r="R16" s="136">
        <v>45675</v>
      </c>
      <c r="S16" s="136">
        <v>38046</v>
      </c>
      <c r="T16" s="136">
        <v>15006</v>
      </c>
      <c r="U16" s="136">
        <v>32529</v>
      </c>
      <c r="V16" s="136">
        <v>45969</v>
      </c>
      <c r="W16" s="136">
        <v>49707</v>
      </c>
      <c r="X16" s="136">
        <v>50123</v>
      </c>
      <c r="Y16" s="136">
        <v>50123</v>
      </c>
      <c r="Z16" s="136">
        <v>38263</v>
      </c>
      <c r="AA16" s="136">
        <v>11060</v>
      </c>
      <c r="AB16" s="136">
        <v>3128</v>
      </c>
    </row>
    <row r="17" spans="1:28">
      <c r="A17" s="136" t="s">
        <v>204</v>
      </c>
      <c r="B17" s="136" t="s">
        <v>232</v>
      </c>
      <c r="C17" s="136" t="s">
        <v>237</v>
      </c>
      <c r="D17" s="144" t="s">
        <v>238</v>
      </c>
      <c r="E17" s="136">
        <v>635</v>
      </c>
      <c r="F17" s="136">
        <v>0</v>
      </c>
      <c r="G17" s="136">
        <v>0</v>
      </c>
      <c r="H17" s="136">
        <v>6896</v>
      </c>
      <c r="I17" s="136">
        <v>8195</v>
      </c>
      <c r="J17" s="136">
        <v>49660</v>
      </c>
      <c r="K17" s="136">
        <v>58293</v>
      </c>
      <c r="L17" s="136">
        <v>48512</v>
      </c>
      <c r="M17" s="136">
        <v>61241</v>
      </c>
      <c r="N17" s="136">
        <v>38492</v>
      </c>
      <c r="O17" s="136">
        <v>62673</v>
      </c>
      <c r="P17" s="136">
        <v>39845</v>
      </c>
      <c r="Q17" s="136">
        <v>66256</v>
      </c>
      <c r="R17" s="136">
        <v>68548</v>
      </c>
      <c r="S17" s="136">
        <v>65548</v>
      </c>
      <c r="T17" s="136">
        <v>37170</v>
      </c>
      <c r="U17" s="136">
        <v>53117</v>
      </c>
      <c r="V17" s="136">
        <v>51650</v>
      </c>
      <c r="W17" s="136">
        <v>59533</v>
      </c>
      <c r="X17" s="136">
        <v>55465</v>
      </c>
      <c r="Y17" s="136">
        <v>55050</v>
      </c>
      <c r="Z17" s="136">
        <v>17996</v>
      </c>
      <c r="AA17" s="136">
        <v>11849</v>
      </c>
      <c r="AB17" s="136">
        <v>5601</v>
      </c>
    </row>
    <row r="18" spans="1:28">
      <c r="A18" s="136" t="s">
        <v>204</v>
      </c>
      <c r="B18" s="136" t="s">
        <v>239</v>
      </c>
      <c r="C18" s="136" t="s">
        <v>240</v>
      </c>
      <c r="D18" s="144" t="s">
        <v>241</v>
      </c>
      <c r="E18" s="136">
        <v>515</v>
      </c>
      <c r="F18" s="136">
        <v>0</v>
      </c>
      <c r="G18" s="136">
        <v>1050</v>
      </c>
      <c r="H18" s="136">
        <v>1223</v>
      </c>
      <c r="I18" s="136">
        <v>15748</v>
      </c>
      <c r="J18" s="136">
        <v>30992</v>
      </c>
      <c r="K18" s="136">
        <v>31274</v>
      </c>
      <c r="L18" s="136">
        <v>33621</v>
      </c>
      <c r="M18" s="136">
        <v>31859</v>
      </c>
      <c r="N18" s="136">
        <v>35273</v>
      </c>
      <c r="O18" s="136">
        <v>39867</v>
      </c>
      <c r="P18" s="136">
        <v>38814</v>
      </c>
      <c r="Q18" s="136">
        <v>29319</v>
      </c>
      <c r="R18" s="136">
        <v>46687</v>
      </c>
      <c r="S18" s="136">
        <v>47071</v>
      </c>
      <c r="T18" s="136">
        <v>44533</v>
      </c>
      <c r="U18" s="136">
        <v>43192</v>
      </c>
      <c r="V18" s="136">
        <v>44941</v>
      </c>
      <c r="W18" s="136">
        <v>47352</v>
      </c>
      <c r="X18" s="136">
        <v>47147</v>
      </c>
      <c r="Y18" s="136">
        <v>34101</v>
      </c>
      <c r="Z18" s="136">
        <v>13827</v>
      </c>
      <c r="AA18" s="136">
        <v>1416</v>
      </c>
      <c r="AB18" s="136">
        <v>1132</v>
      </c>
    </row>
    <row r="19" spans="1:28">
      <c r="A19" s="136" t="s">
        <v>204</v>
      </c>
      <c r="B19" s="136" t="s">
        <v>239</v>
      </c>
      <c r="C19" s="136" t="s">
        <v>242</v>
      </c>
      <c r="D19" s="144" t="s">
        <v>243</v>
      </c>
      <c r="E19" s="136">
        <v>0</v>
      </c>
      <c r="F19" s="136">
        <v>0</v>
      </c>
      <c r="G19" s="136">
        <v>4231</v>
      </c>
      <c r="H19" s="136">
        <v>7721</v>
      </c>
      <c r="I19" s="136">
        <v>25880</v>
      </c>
      <c r="J19" s="136">
        <v>35682</v>
      </c>
      <c r="K19" s="136">
        <v>34211</v>
      </c>
      <c r="L19" s="136">
        <v>36926</v>
      </c>
      <c r="M19" s="136">
        <v>36865</v>
      </c>
      <c r="N19" s="136">
        <v>35450</v>
      </c>
      <c r="O19" s="136">
        <v>35429</v>
      </c>
      <c r="P19" s="136">
        <v>38422</v>
      </c>
      <c r="Q19" s="136">
        <v>25908</v>
      </c>
      <c r="R19" s="136">
        <v>33380</v>
      </c>
      <c r="S19" s="136">
        <v>34369</v>
      </c>
      <c r="T19" s="136">
        <v>40691</v>
      </c>
      <c r="U19" s="136">
        <v>41929</v>
      </c>
      <c r="V19" s="136">
        <v>40082</v>
      </c>
      <c r="W19" s="136">
        <v>47205</v>
      </c>
      <c r="X19" s="136">
        <v>48243</v>
      </c>
      <c r="Y19" s="136">
        <v>42918</v>
      </c>
      <c r="Z19" s="136">
        <v>18599</v>
      </c>
      <c r="AA19" s="136">
        <v>524</v>
      </c>
      <c r="AB19" s="136">
        <v>0</v>
      </c>
    </row>
    <row r="20" spans="1:28">
      <c r="A20" s="136" t="s">
        <v>204</v>
      </c>
      <c r="B20" s="136" t="s">
        <v>244</v>
      </c>
      <c r="C20" s="136" t="s">
        <v>245</v>
      </c>
      <c r="D20" s="144" t="s">
        <v>246</v>
      </c>
      <c r="E20" s="136">
        <v>11551</v>
      </c>
      <c r="F20" s="136">
        <v>1903</v>
      </c>
      <c r="G20" s="136">
        <v>0</v>
      </c>
      <c r="H20" s="136">
        <v>0</v>
      </c>
      <c r="I20" s="136">
        <v>0</v>
      </c>
      <c r="J20" s="136">
        <v>652</v>
      </c>
      <c r="K20" s="136">
        <v>25042</v>
      </c>
      <c r="L20" s="136">
        <v>35123</v>
      </c>
      <c r="M20" s="136">
        <v>36912</v>
      </c>
      <c r="N20" s="136">
        <v>32984</v>
      </c>
      <c r="O20" s="136">
        <v>34682</v>
      </c>
      <c r="P20" s="136">
        <v>26955</v>
      </c>
      <c r="Q20" s="136">
        <v>35108</v>
      </c>
      <c r="R20" s="136">
        <v>44440</v>
      </c>
      <c r="S20" s="136">
        <v>40048</v>
      </c>
      <c r="T20" s="136">
        <v>15508</v>
      </c>
      <c r="U20" s="136">
        <v>10014</v>
      </c>
      <c r="V20" s="136">
        <v>14475</v>
      </c>
      <c r="W20" s="136">
        <v>26017</v>
      </c>
      <c r="X20" s="136">
        <v>24718</v>
      </c>
      <c r="Y20" s="136">
        <v>25757</v>
      </c>
      <c r="Z20" s="136">
        <v>25345</v>
      </c>
      <c r="AA20" s="136">
        <v>27184</v>
      </c>
      <c r="AB20" s="136">
        <v>14777</v>
      </c>
    </row>
    <row r="21" spans="1:28">
      <c r="A21" s="136" t="s">
        <v>204</v>
      </c>
      <c r="B21" s="136" t="s">
        <v>244</v>
      </c>
      <c r="C21" s="136" t="s">
        <v>247</v>
      </c>
      <c r="D21" s="144" t="s">
        <v>248</v>
      </c>
      <c r="E21" s="136">
        <v>14015</v>
      </c>
      <c r="F21" s="136">
        <v>68268</v>
      </c>
      <c r="G21" s="136">
        <v>198571</v>
      </c>
      <c r="H21" s="136">
        <v>206082</v>
      </c>
      <c r="I21" s="136">
        <v>258458</v>
      </c>
      <c r="J21" s="136">
        <v>123756</v>
      </c>
      <c r="K21" s="136">
        <v>224374</v>
      </c>
      <c r="L21" s="136">
        <v>199374</v>
      </c>
      <c r="M21" s="136">
        <v>142458</v>
      </c>
      <c r="N21" s="136">
        <v>121444</v>
      </c>
      <c r="O21" s="136">
        <v>102329</v>
      </c>
      <c r="P21" s="136">
        <v>96204</v>
      </c>
      <c r="Q21" s="136">
        <v>299458</v>
      </c>
      <c r="R21" s="136">
        <v>301776</v>
      </c>
      <c r="S21" s="136">
        <v>297940</v>
      </c>
      <c r="T21" s="136">
        <v>316384</v>
      </c>
      <c r="U21" s="136">
        <v>316978</v>
      </c>
      <c r="V21" s="136">
        <v>304517</v>
      </c>
      <c r="W21" s="136">
        <v>265898</v>
      </c>
      <c r="X21" s="136">
        <v>231916</v>
      </c>
      <c r="Y21" s="136">
        <v>166186</v>
      </c>
      <c r="Z21" s="136">
        <v>58228</v>
      </c>
      <c r="AA21" s="136">
        <v>17884</v>
      </c>
      <c r="AB21" s="136">
        <v>3919</v>
      </c>
    </row>
    <row r="22" spans="1:28">
      <c r="A22" s="136" t="s">
        <v>204</v>
      </c>
      <c r="B22" s="136" t="s">
        <v>244</v>
      </c>
      <c r="C22" s="136" t="s">
        <v>249</v>
      </c>
      <c r="D22" s="144" t="s">
        <v>250</v>
      </c>
      <c r="E22" s="136">
        <v>0</v>
      </c>
      <c r="F22" s="136">
        <v>0</v>
      </c>
      <c r="G22" s="136">
        <v>10640</v>
      </c>
      <c r="H22" s="136">
        <v>17201</v>
      </c>
      <c r="I22" s="136">
        <v>15365</v>
      </c>
      <c r="J22" s="136">
        <v>22725</v>
      </c>
      <c r="K22" s="136">
        <v>25727</v>
      </c>
      <c r="L22" s="136">
        <v>12406</v>
      </c>
      <c r="M22" s="136">
        <v>31166</v>
      </c>
      <c r="N22" s="136">
        <v>32457</v>
      </c>
      <c r="O22" s="136">
        <v>33646</v>
      </c>
      <c r="P22" s="136">
        <v>31750</v>
      </c>
      <c r="Q22" s="136">
        <v>35002</v>
      </c>
      <c r="R22" s="136">
        <v>34469</v>
      </c>
      <c r="S22" s="136">
        <v>41080</v>
      </c>
      <c r="T22" s="136">
        <v>36599</v>
      </c>
      <c r="U22" s="136">
        <v>42210</v>
      </c>
      <c r="V22" s="136">
        <v>43264</v>
      </c>
      <c r="W22" s="136">
        <v>41620</v>
      </c>
      <c r="X22" s="136">
        <v>37412</v>
      </c>
      <c r="Y22" s="136">
        <v>24660</v>
      </c>
      <c r="Z22" s="136">
        <v>5931</v>
      </c>
      <c r="AA22" s="136">
        <v>0</v>
      </c>
      <c r="AB22" s="136">
        <v>0</v>
      </c>
    </row>
    <row r="23" spans="1:28">
      <c r="A23" s="136" t="s">
        <v>204</v>
      </c>
      <c r="B23" s="136" t="s">
        <v>217</v>
      </c>
      <c r="C23" s="136" t="s">
        <v>251</v>
      </c>
      <c r="D23" s="144" t="s">
        <v>252</v>
      </c>
      <c r="E23" s="136">
        <v>9536</v>
      </c>
      <c r="F23" s="136">
        <v>7605</v>
      </c>
      <c r="G23" s="136">
        <v>34849</v>
      </c>
      <c r="H23" s="136">
        <v>54093</v>
      </c>
      <c r="I23" s="136">
        <v>56487</v>
      </c>
      <c r="J23" s="136">
        <v>58314</v>
      </c>
      <c r="K23" s="136">
        <v>55205</v>
      </c>
      <c r="L23" s="136">
        <v>62934</v>
      </c>
      <c r="M23" s="136">
        <v>67867</v>
      </c>
      <c r="N23" s="136">
        <v>69574</v>
      </c>
      <c r="O23" s="136">
        <v>67013</v>
      </c>
      <c r="P23" s="136">
        <v>67581</v>
      </c>
      <c r="Q23" s="136">
        <v>77000</v>
      </c>
      <c r="R23" s="136">
        <v>78164</v>
      </c>
      <c r="S23" s="136">
        <v>78164</v>
      </c>
      <c r="T23" s="136">
        <v>75698</v>
      </c>
      <c r="U23" s="136">
        <v>73442</v>
      </c>
      <c r="V23" s="136">
        <v>78254</v>
      </c>
      <c r="W23" s="136">
        <v>80642</v>
      </c>
      <c r="X23" s="136">
        <v>80642</v>
      </c>
      <c r="Y23" s="136">
        <v>65779</v>
      </c>
      <c r="Z23" s="136">
        <v>49228</v>
      </c>
      <c r="AA23" s="136">
        <v>22602</v>
      </c>
      <c r="AB23" s="136">
        <v>12388</v>
      </c>
    </row>
    <row r="24" spans="1:28">
      <c r="A24" s="136" t="s">
        <v>253</v>
      </c>
      <c r="B24" s="136" t="s">
        <v>254</v>
      </c>
      <c r="C24" s="136" t="s">
        <v>255</v>
      </c>
      <c r="D24" s="144" t="s">
        <v>256</v>
      </c>
      <c r="E24" s="136">
        <v>0</v>
      </c>
      <c r="F24" s="136">
        <v>0</v>
      </c>
      <c r="G24" s="136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36">
        <v>0</v>
      </c>
      <c r="N24" s="136">
        <v>0</v>
      </c>
      <c r="O24" s="136">
        <v>0</v>
      </c>
      <c r="P24" s="136">
        <v>0</v>
      </c>
      <c r="Q24" s="136">
        <v>1</v>
      </c>
      <c r="R24" s="136">
        <v>454</v>
      </c>
      <c r="S24" s="136">
        <v>6064</v>
      </c>
      <c r="T24" s="136">
        <v>21147</v>
      </c>
      <c r="U24" s="136">
        <v>24377</v>
      </c>
      <c r="V24" s="136">
        <v>24377</v>
      </c>
      <c r="W24" s="136">
        <v>24377</v>
      </c>
      <c r="X24" s="136">
        <v>24377</v>
      </c>
      <c r="Y24" s="136">
        <v>24377</v>
      </c>
      <c r="Z24" s="136">
        <v>23071</v>
      </c>
      <c r="AA24" s="136">
        <v>8364</v>
      </c>
      <c r="AB24" s="136">
        <v>0</v>
      </c>
    </row>
    <row r="25" spans="1:28">
      <c r="A25" s="136" t="s">
        <v>253</v>
      </c>
      <c r="B25" s="136" t="s">
        <v>254</v>
      </c>
      <c r="C25" s="136" t="s">
        <v>257</v>
      </c>
      <c r="D25" s="144" t="s">
        <v>258</v>
      </c>
      <c r="E25" s="136">
        <v>40563</v>
      </c>
      <c r="F25" s="136">
        <v>40610</v>
      </c>
      <c r="G25" s="136">
        <v>40091</v>
      </c>
      <c r="H25" s="136">
        <v>37858</v>
      </c>
      <c r="I25" s="136">
        <v>38465</v>
      </c>
      <c r="J25" s="136">
        <v>32100</v>
      </c>
      <c r="K25" s="136">
        <v>22970</v>
      </c>
      <c r="L25" s="136">
        <v>21150</v>
      </c>
      <c r="M25" s="136">
        <v>17766</v>
      </c>
      <c r="N25" s="136">
        <v>34763</v>
      </c>
      <c r="O25" s="136">
        <v>34763</v>
      </c>
      <c r="P25" s="136">
        <v>33026</v>
      </c>
      <c r="Q25" s="136">
        <v>27851</v>
      </c>
      <c r="R25" s="136">
        <v>31890</v>
      </c>
      <c r="S25" s="136">
        <v>35130</v>
      </c>
      <c r="T25" s="136">
        <v>43693</v>
      </c>
      <c r="U25" s="136">
        <v>36712</v>
      </c>
      <c r="V25" s="136">
        <v>42405</v>
      </c>
      <c r="W25" s="136">
        <v>42405</v>
      </c>
      <c r="X25" s="136">
        <v>42405</v>
      </c>
      <c r="Y25" s="136">
        <v>41895</v>
      </c>
      <c r="Z25" s="136">
        <v>12098</v>
      </c>
      <c r="AA25" s="136">
        <v>1998</v>
      </c>
      <c r="AB25" s="136">
        <v>29578</v>
      </c>
    </row>
    <row r="26" spans="1:28">
      <c r="A26" s="136" t="s">
        <v>253</v>
      </c>
      <c r="B26" s="136" t="s">
        <v>254</v>
      </c>
      <c r="C26" s="136" t="s">
        <v>259</v>
      </c>
      <c r="D26" s="144" t="s">
        <v>260</v>
      </c>
      <c r="E26" s="136">
        <v>90965</v>
      </c>
      <c r="F26" s="136">
        <v>58934</v>
      </c>
      <c r="G26" s="136">
        <v>88656</v>
      </c>
      <c r="H26" s="136">
        <v>74536</v>
      </c>
      <c r="I26" s="136">
        <v>115044</v>
      </c>
      <c r="J26" s="136">
        <v>49195</v>
      </c>
      <c r="K26" s="136">
        <v>107548</v>
      </c>
      <c r="L26" s="136">
        <v>74981</v>
      </c>
      <c r="M26" s="136">
        <v>80803</v>
      </c>
      <c r="N26" s="136">
        <v>67592</v>
      </c>
      <c r="O26" s="136">
        <v>79986</v>
      </c>
      <c r="P26" s="136">
        <v>66577</v>
      </c>
      <c r="Q26" s="136">
        <v>149559</v>
      </c>
      <c r="R26" s="136">
        <v>150308</v>
      </c>
      <c r="S26" s="136">
        <v>140855</v>
      </c>
      <c r="T26" s="136">
        <v>136979</v>
      </c>
      <c r="U26" s="136">
        <v>95191</v>
      </c>
      <c r="V26" s="136">
        <v>100074</v>
      </c>
      <c r="W26" s="136">
        <v>107004</v>
      </c>
      <c r="X26" s="136">
        <v>91519</v>
      </c>
      <c r="Y26" s="136">
        <v>50590</v>
      </c>
      <c r="Z26" s="136">
        <v>5556</v>
      </c>
      <c r="AA26" s="136">
        <v>0</v>
      </c>
      <c r="AB26" s="136">
        <v>33403</v>
      </c>
    </row>
    <row r="27" spans="1:28">
      <c r="A27" s="136" t="s">
        <v>253</v>
      </c>
      <c r="B27" s="136" t="s">
        <v>261</v>
      </c>
      <c r="C27" s="136" t="s">
        <v>262</v>
      </c>
      <c r="D27" s="144" t="s">
        <v>263</v>
      </c>
      <c r="E27" s="136">
        <v>123966</v>
      </c>
      <c r="F27" s="136">
        <v>115958</v>
      </c>
      <c r="G27" s="136">
        <v>166138</v>
      </c>
      <c r="H27" s="136">
        <v>149744</v>
      </c>
      <c r="I27" s="136">
        <v>134791</v>
      </c>
      <c r="J27" s="136">
        <v>109358</v>
      </c>
      <c r="K27" s="136">
        <v>169024</v>
      </c>
      <c r="L27" s="136">
        <v>179202</v>
      </c>
      <c r="M27" s="136">
        <v>161930</v>
      </c>
      <c r="N27" s="136">
        <v>138080</v>
      </c>
      <c r="O27" s="136">
        <v>107472</v>
      </c>
      <c r="P27" s="136">
        <v>204328</v>
      </c>
      <c r="Q27" s="136">
        <v>254155</v>
      </c>
      <c r="R27" s="136">
        <v>244253</v>
      </c>
      <c r="S27" s="136">
        <v>246662</v>
      </c>
      <c r="T27" s="136">
        <v>260157</v>
      </c>
      <c r="U27" s="136">
        <v>260713</v>
      </c>
      <c r="V27" s="136">
        <v>252194</v>
      </c>
      <c r="W27" s="136">
        <v>235761</v>
      </c>
      <c r="X27" s="136">
        <v>151742</v>
      </c>
      <c r="Y27" s="136">
        <v>52750</v>
      </c>
      <c r="Z27" s="136">
        <v>32089</v>
      </c>
      <c r="AA27" s="136">
        <v>42082</v>
      </c>
      <c r="AB27" s="136">
        <v>55898</v>
      </c>
    </row>
    <row r="28" spans="1:28">
      <c r="A28" s="136" t="s">
        <v>253</v>
      </c>
      <c r="B28" s="136" t="s">
        <v>264</v>
      </c>
      <c r="C28" s="136" t="s">
        <v>265</v>
      </c>
      <c r="D28" s="144" t="s">
        <v>266</v>
      </c>
      <c r="E28" s="136">
        <v>29907</v>
      </c>
      <c r="F28" s="136">
        <v>96525</v>
      </c>
      <c r="G28" s="136">
        <v>106748</v>
      </c>
      <c r="H28" s="136">
        <v>112774</v>
      </c>
      <c r="I28" s="136">
        <v>105294</v>
      </c>
      <c r="J28" s="136">
        <v>128278</v>
      </c>
      <c r="K28" s="136">
        <v>147792</v>
      </c>
      <c r="L28" s="136">
        <v>146817</v>
      </c>
      <c r="M28" s="136">
        <v>146532</v>
      </c>
      <c r="N28" s="136">
        <v>136996</v>
      </c>
      <c r="O28" s="136">
        <v>128862</v>
      </c>
      <c r="P28" s="136">
        <v>85382</v>
      </c>
      <c r="Q28" s="136">
        <v>96183</v>
      </c>
      <c r="R28" s="136">
        <v>158010</v>
      </c>
      <c r="S28" s="136">
        <v>232513</v>
      </c>
      <c r="T28" s="136">
        <v>238801</v>
      </c>
      <c r="U28" s="136">
        <v>227913</v>
      </c>
      <c r="V28" s="136">
        <v>173861</v>
      </c>
      <c r="W28" s="136">
        <v>163502</v>
      </c>
      <c r="X28" s="136">
        <v>105180</v>
      </c>
      <c r="Y28" s="136">
        <v>14261</v>
      </c>
      <c r="Z28" s="136">
        <v>0</v>
      </c>
      <c r="AA28" s="136">
        <v>0</v>
      </c>
      <c r="AB28" s="136">
        <v>0</v>
      </c>
    </row>
    <row r="29" spans="1:28">
      <c r="A29" s="136" t="s">
        <v>253</v>
      </c>
      <c r="B29" s="136" t="s">
        <v>267</v>
      </c>
      <c r="C29" s="136" t="s">
        <v>268</v>
      </c>
      <c r="D29" s="144" t="s">
        <v>269</v>
      </c>
      <c r="E29" s="136">
        <v>987</v>
      </c>
      <c r="F29" s="136">
        <v>16854</v>
      </c>
      <c r="G29" s="136">
        <v>65210</v>
      </c>
      <c r="H29" s="136">
        <v>64542</v>
      </c>
      <c r="I29" s="136">
        <v>61740</v>
      </c>
      <c r="J29" s="136">
        <v>53439</v>
      </c>
      <c r="K29" s="136">
        <v>69921</v>
      </c>
      <c r="L29" s="136">
        <v>56796</v>
      </c>
      <c r="M29" s="136">
        <v>67485</v>
      </c>
      <c r="N29" s="136">
        <v>71022</v>
      </c>
      <c r="O29" s="136">
        <v>77282</v>
      </c>
      <c r="P29" s="136">
        <v>83158</v>
      </c>
      <c r="Q29" s="136">
        <v>83734</v>
      </c>
      <c r="R29" s="136">
        <v>81608</v>
      </c>
      <c r="S29" s="136">
        <v>81964</v>
      </c>
      <c r="T29" s="136">
        <v>84916</v>
      </c>
      <c r="U29" s="136">
        <v>82260</v>
      </c>
      <c r="V29" s="136">
        <v>76738</v>
      </c>
      <c r="W29" s="136">
        <v>69599</v>
      </c>
      <c r="X29" s="136">
        <v>49880</v>
      </c>
      <c r="Y29" s="136">
        <v>59240</v>
      </c>
      <c r="Z29" s="136">
        <v>42020</v>
      </c>
      <c r="AA29" s="136">
        <v>12004</v>
      </c>
      <c r="AB29" s="136">
        <v>18</v>
      </c>
    </row>
    <row r="30" spans="1:28">
      <c r="A30" s="136" t="s">
        <v>253</v>
      </c>
      <c r="B30" s="136" t="s">
        <v>270</v>
      </c>
      <c r="C30" s="136" t="s">
        <v>271</v>
      </c>
      <c r="D30" s="144" t="s">
        <v>272</v>
      </c>
      <c r="E30" s="136">
        <v>18468</v>
      </c>
      <c r="F30" s="136">
        <v>16570</v>
      </c>
      <c r="G30" s="136">
        <v>605</v>
      </c>
      <c r="H30" s="136">
        <v>92</v>
      </c>
      <c r="I30" s="136">
        <v>43451</v>
      </c>
      <c r="J30" s="136">
        <v>53868</v>
      </c>
      <c r="K30" s="136">
        <v>30846</v>
      </c>
      <c r="L30" s="136">
        <v>42611</v>
      </c>
      <c r="M30" s="136">
        <v>18542</v>
      </c>
      <c r="N30" s="136">
        <v>53859</v>
      </c>
      <c r="O30" s="136">
        <v>57374</v>
      </c>
      <c r="P30" s="136">
        <v>56111</v>
      </c>
      <c r="Q30" s="136">
        <v>74735</v>
      </c>
      <c r="R30" s="136">
        <v>82213</v>
      </c>
      <c r="S30" s="136">
        <v>79178</v>
      </c>
      <c r="T30" s="136">
        <v>59769</v>
      </c>
      <c r="U30" s="136">
        <v>33617</v>
      </c>
      <c r="V30" s="136">
        <v>56910</v>
      </c>
      <c r="W30" s="136">
        <v>68378</v>
      </c>
      <c r="X30" s="136">
        <v>63676</v>
      </c>
      <c r="Y30" s="136">
        <v>39888</v>
      </c>
      <c r="Z30" s="136">
        <v>27216</v>
      </c>
      <c r="AA30" s="136">
        <v>14312</v>
      </c>
      <c r="AB30" s="136">
        <v>22249</v>
      </c>
    </row>
    <row r="31" spans="1:28">
      <c r="A31" s="136" t="s">
        <v>253</v>
      </c>
      <c r="B31" s="136" t="s">
        <v>270</v>
      </c>
      <c r="C31" s="136" t="s">
        <v>273</v>
      </c>
      <c r="D31" s="144" t="s">
        <v>274</v>
      </c>
      <c r="E31" s="136">
        <v>0</v>
      </c>
      <c r="F31" s="136">
        <v>5373</v>
      </c>
      <c r="G31" s="136">
        <v>81485</v>
      </c>
      <c r="H31" s="136">
        <v>92572</v>
      </c>
      <c r="I31" s="136">
        <v>75465</v>
      </c>
      <c r="J31" s="136">
        <v>80403</v>
      </c>
      <c r="K31" s="136">
        <v>27028</v>
      </c>
      <c r="L31" s="136">
        <v>24359</v>
      </c>
      <c r="M31" s="136">
        <v>29030</v>
      </c>
      <c r="N31" s="136">
        <v>86728</v>
      </c>
      <c r="O31" s="136">
        <v>60927</v>
      </c>
      <c r="P31" s="136">
        <v>54527</v>
      </c>
      <c r="Q31" s="136">
        <v>44199</v>
      </c>
      <c r="R31" s="136">
        <v>142778</v>
      </c>
      <c r="S31" s="136">
        <v>118338</v>
      </c>
      <c r="T31" s="136">
        <v>90185</v>
      </c>
      <c r="U31" s="136">
        <v>97218</v>
      </c>
      <c r="V31" s="136">
        <v>113220</v>
      </c>
      <c r="W31" s="136">
        <v>104125</v>
      </c>
      <c r="X31" s="136">
        <v>120434</v>
      </c>
      <c r="Y31" s="136">
        <v>84470</v>
      </c>
      <c r="Z31" s="136">
        <v>37157</v>
      </c>
      <c r="AA31" s="136">
        <v>1685</v>
      </c>
      <c r="AB31" s="136">
        <v>0</v>
      </c>
    </row>
    <row r="32" spans="1:28">
      <c r="A32" s="136" t="s">
        <v>253</v>
      </c>
      <c r="B32" s="136" t="s">
        <v>275</v>
      </c>
      <c r="C32" s="136" t="s">
        <v>276</v>
      </c>
      <c r="D32" s="144" t="s">
        <v>277</v>
      </c>
      <c r="E32" s="136">
        <v>2</v>
      </c>
      <c r="F32" s="136">
        <v>2</v>
      </c>
      <c r="G32" s="136">
        <v>0</v>
      </c>
      <c r="H32" s="136">
        <v>0</v>
      </c>
      <c r="I32" s="136">
        <v>2023</v>
      </c>
      <c r="J32" s="136">
        <v>24336</v>
      </c>
      <c r="K32" s="136">
        <v>31537</v>
      </c>
      <c r="L32" s="136">
        <v>32819</v>
      </c>
      <c r="M32" s="136">
        <v>27981</v>
      </c>
      <c r="N32" s="136">
        <v>30184</v>
      </c>
      <c r="O32" s="136">
        <v>28436</v>
      </c>
      <c r="P32" s="136">
        <v>27274</v>
      </c>
      <c r="Q32" s="136">
        <v>22983</v>
      </c>
      <c r="R32" s="136">
        <v>36292</v>
      </c>
      <c r="S32" s="136">
        <v>39859</v>
      </c>
      <c r="T32" s="136">
        <v>45118</v>
      </c>
      <c r="U32" s="136">
        <v>62082</v>
      </c>
      <c r="V32" s="136">
        <v>59386</v>
      </c>
      <c r="W32" s="136">
        <v>29311</v>
      </c>
      <c r="X32" s="136">
        <v>59574</v>
      </c>
      <c r="Y32" s="136">
        <v>60403</v>
      </c>
      <c r="Z32" s="136">
        <v>7082</v>
      </c>
      <c r="AA32" s="136">
        <v>0</v>
      </c>
      <c r="AB32" s="136">
        <v>0</v>
      </c>
    </row>
    <row r="33" spans="1:28">
      <c r="A33" s="136" t="s">
        <v>253</v>
      </c>
      <c r="B33" s="136" t="s">
        <v>270</v>
      </c>
      <c r="C33" s="136" t="s">
        <v>278</v>
      </c>
      <c r="D33" s="144" t="s">
        <v>279</v>
      </c>
      <c r="E33" s="136">
        <v>8850</v>
      </c>
      <c r="F33" s="136">
        <v>3005</v>
      </c>
      <c r="G33" s="136">
        <v>0</v>
      </c>
      <c r="H33" s="136">
        <v>0</v>
      </c>
      <c r="I33" s="136">
        <v>0</v>
      </c>
      <c r="J33" s="136">
        <v>0</v>
      </c>
      <c r="K33" s="136">
        <v>6580</v>
      </c>
      <c r="L33" s="136">
        <v>39351</v>
      </c>
      <c r="M33" s="136">
        <v>24271</v>
      </c>
      <c r="N33" s="136">
        <v>34404</v>
      </c>
      <c r="O33" s="136">
        <v>17636</v>
      </c>
      <c r="P33" s="136">
        <v>24949</v>
      </c>
      <c r="Q33" s="136">
        <v>31252</v>
      </c>
      <c r="R33" s="136">
        <v>37552</v>
      </c>
      <c r="S33" s="136">
        <v>43082</v>
      </c>
      <c r="T33" s="136">
        <v>21167</v>
      </c>
      <c r="U33" s="136">
        <v>36054</v>
      </c>
      <c r="V33" s="136">
        <v>27525</v>
      </c>
      <c r="W33" s="136">
        <v>45396</v>
      </c>
      <c r="X33" s="136">
        <v>19511</v>
      </c>
      <c r="Y33" s="136">
        <v>43059</v>
      </c>
      <c r="Z33" s="136">
        <v>37606</v>
      </c>
      <c r="AA33" s="136">
        <v>28458</v>
      </c>
      <c r="AB33" s="136">
        <v>23379</v>
      </c>
    </row>
    <row r="34" spans="1:28">
      <c r="A34" s="136" t="s">
        <v>253</v>
      </c>
      <c r="B34" s="136" t="s">
        <v>264</v>
      </c>
      <c r="C34" s="136" t="s">
        <v>280</v>
      </c>
      <c r="D34" s="144" t="s">
        <v>281</v>
      </c>
      <c r="E34" s="136">
        <v>25673</v>
      </c>
      <c r="F34" s="136">
        <v>43205</v>
      </c>
      <c r="G34" s="136">
        <v>84657</v>
      </c>
      <c r="H34" s="136">
        <v>84526</v>
      </c>
      <c r="I34" s="136">
        <v>83601</v>
      </c>
      <c r="J34" s="136">
        <v>81257</v>
      </c>
      <c r="K34" s="136">
        <v>81581</v>
      </c>
      <c r="L34" s="136">
        <v>75209</v>
      </c>
      <c r="M34" s="136">
        <v>69686</v>
      </c>
      <c r="N34" s="136">
        <v>18873</v>
      </c>
      <c r="O34" s="136">
        <v>47638</v>
      </c>
      <c r="P34" s="136">
        <v>135479</v>
      </c>
      <c r="Q34" s="136">
        <v>135479</v>
      </c>
      <c r="R34" s="136">
        <v>136332</v>
      </c>
      <c r="S34" s="136">
        <v>137177</v>
      </c>
      <c r="T34" s="136">
        <v>137177</v>
      </c>
      <c r="U34" s="136">
        <v>137177</v>
      </c>
      <c r="V34" s="136">
        <v>135920</v>
      </c>
      <c r="W34" s="136">
        <v>121182</v>
      </c>
      <c r="X34" s="136">
        <v>59925</v>
      </c>
      <c r="Y34" s="136">
        <v>3012</v>
      </c>
      <c r="Z34" s="136">
        <v>0</v>
      </c>
      <c r="AA34" s="136">
        <v>0</v>
      </c>
      <c r="AB34" s="136">
        <v>7590</v>
      </c>
    </row>
    <row r="35" spans="1:28">
      <c r="A35" s="136" t="s">
        <v>253</v>
      </c>
      <c r="B35" s="136" t="s">
        <v>275</v>
      </c>
      <c r="C35" s="136" t="s">
        <v>282</v>
      </c>
      <c r="D35" s="144" t="s">
        <v>283</v>
      </c>
      <c r="E35" s="136">
        <v>20098</v>
      </c>
      <c r="F35" s="136">
        <v>42381</v>
      </c>
      <c r="G35" s="136">
        <v>51580</v>
      </c>
      <c r="H35" s="136">
        <v>53176</v>
      </c>
      <c r="I35" s="136">
        <v>58948</v>
      </c>
      <c r="J35" s="136">
        <v>60965</v>
      </c>
      <c r="K35" s="136">
        <v>69261</v>
      </c>
      <c r="L35" s="136">
        <v>67498</v>
      </c>
      <c r="M35" s="136">
        <v>65176</v>
      </c>
      <c r="N35" s="136">
        <v>95149</v>
      </c>
      <c r="O35" s="136">
        <v>102440</v>
      </c>
      <c r="P35" s="136">
        <v>91486</v>
      </c>
      <c r="Q35" s="136">
        <v>109417</v>
      </c>
      <c r="R35" s="136">
        <v>125295</v>
      </c>
      <c r="S35" s="136">
        <v>128753</v>
      </c>
      <c r="T35" s="136">
        <v>123551</v>
      </c>
      <c r="U35" s="136">
        <v>74934</v>
      </c>
      <c r="V35" s="136">
        <v>88852</v>
      </c>
      <c r="W35" s="136">
        <v>101510</v>
      </c>
      <c r="X35" s="136">
        <v>94989</v>
      </c>
      <c r="Y35" s="136">
        <v>83396</v>
      </c>
      <c r="Z35" s="136">
        <v>61929</v>
      </c>
      <c r="AA35" s="136">
        <v>61876</v>
      </c>
      <c r="AB35" s="136">
        <v>58255</v>
      </c>
    </row>
    <row r="36" spans="1:28">
      <c r="A36" s="136" t="s">
        <v>253</v>
      </c>
      <c r="B36" s="136" t="s">
        <v>284</v>
      </c>
      <c r="C36" s="136" t="s">
        <v>285</v>
      </c>
      <c r="D36" s="144" t="s">
        <v>286</v>
      </c>
      <c r="E36" s="136">
        <v>12570</v>
      </c>
      <c r="F36" s="136">
        <v>6153</v>
      </c>
      <c r="G36" s="136">
        <v>3160</v>
      </c>
      <c r="H36" s="136">
        <v>1089</v>
      </c>
      <c r="I36" s="136">
        <v>0</v>
      </c>
      <c r="J36" s="136">
        <v>0</v>
      </c>
      <c r="K36" s="136">
        <v>0</v>
      </c>
      <c r="L36" s="136">
        <v>2865</v>
      </c>
      <c r="M36" s="136">
        <v>2633</v>
      </c>
      <c r="N36" s="136">
        <v>24055</v>
      </c>
      <c r="O36" s="136">
        <v>27004</v>
      </c>
      <c r="P36" s="136">
        <v>17184</v>
      </c>
      <c r="Q36" s="136">
        <v>27264</v>
      </c>
      <c r="R36" s="136">
        <v>28374</v>
      </c>
      <c r="S36" s="136">
        <v>19906</v>
      </c>
      <c r="T36" s="136">
        <v>18571</v>
      </c>
      <c r="U36" s="136">
        <v>15489</v>
      </c>
      <c r="V36" s="136">
        <v>10160</v>
      </c>
      <c r="W36" s="136">
        <v>30019</v>
      </c>
      <c r="X36" s="136">
        <v>20939</v>
      </c>
      <c r="Y36" s="136">
        <v>32188</v>
      </c>
      <c r="Z36" s="136">
        <v>28853</v>
      </c>
      <c r="AA36" s="136">
        <v>19452</v>
      </c>
      <c r="AB36" s="136">
        <v>6107</v>
      </c>
    </row>
    <row r="37" spans="1:28">
      <c r="A37" s="136" t="s">
        <v>253</v>
      </c>
      <c r="B37" s="136" t="s">
        <v>284</v>
      </c>
      <c r="C37" s="136" t="s">
        <v>287</v>
      </c>
      <c r="D37" s="144" t="s">
        <v>288</v>
      </c>
      <c r="E37" s="136">
        <v>15677</v>
      </c>
      <c r="F37" s="136">
        <v>12734</v>
      </c>
      <c r="G37" s="136">
        <v>5244</v>
      </c>
      <c r="H37" s="136">
        <v>3289</v>
      </c>
      <c r="I37" s="136">
        <v>414</v>
      </c>
      <c r="J37" s="136">
        <v>5876</v>
      </c>
      <c r="K37" s="136">
        <v>8601</v>
      </c>
      <c r="L37" s="136">
        <v>24718</v>
      </c>
      <c r="M37" s="136">
        <v>31610</v>
      </c>
      <c r="N37" s="136">
        <v>32476</v>
      </c>
      <c r="O37" s="136">
        <v>33954</v>
      </c>
      <c r="P37" s="136">
        <v>33954</v>
      </c>
      <c r="Q37" s="136">
        <v>34352</v>
      </c>
      <c r="R37" s="136">
        <v>34930</v>
      </c>
      <c r="S37" s="136">
        <v>34930</v>
      </c>
      <c r="T37" s="136">
        <v>24996</v>
      </c>
      <c r="U37" s="136">
        <v>26111</v>
      </c>
      <c r="V37" s="136">
        <v>26258</v>
      </c>
      <c r="W37" s="136">
        <v>21793</v>
      </c>
      <c r="X37" s="136">
        <v>15376</v>
      </c>
      <c r="Y37" s="136">
        <v>20121</v>
      </c>
      <c r="Z37" s="136">
        <v>21361</v>
      </c>
      <c r="AA37" s="136">
        <v>22298</v>
      </c>
      <c r="AB37" s="136">
        <v>20830</v>
      </c>
    </row>
    <row r="38" spans="1:28">
      <c r="A38" s="136" t="s">
        <v>253</v>
      </c>
      <c r="B38" s="136" t="s">
        <v>284</v>
      </c>
      <c r="C38" s="136" t="s">
        <v>289</v>
      </c>
      <c r="D38" s="144" t="s">
        <v>290</v>
      </c>
      <c r="E38" s="136">
        <v>2094</v>
      </c>
      <c r="F38" s="136">
        <v>0</v>
      </c>
      <c r="G38" s="136">
        <v>0</v>
      </c>
      <c r="H38" s="136">
        <v>0</v>
      </c>
      <c r="I38" s="136">
        <v>0</v>
      </c>
      <c r="J38" s="136">
        <v>394</v>
      </c>
      <c r="K38" s="136">
        <v>37391</v>
      </c>
      <c r="L38" s="136">
        <v>45766</v>
      </c>
      <c r="M38" s="136">
        <v>46618</v>
      </c>
      <c r="N38" s="136">
        <v>47407</v>
      </c>
      <c r="O38" s="136">
        <v>44207</v>
      </c>
      <c r="P38" s="136">
        <v>46984</v>
      </c>
      <c r="Q38" s="136">
        <v>56303</v>
      </c>
      <c r="R38" s="136">
        <v>54648</v>
      </c>
      <c r="S38" s="136">
        <v>60553</v>
      </c>
      <c r="T38" s="136">
        <v>54167</v>
      </c>
      <c r="U38" s="136">
        <v>52780</v>
      </c>
      <c r="V38" s="136">
        <v>59938</v>
      </c>
      <c r="W38" s="136">
        <v>61208</v>
      </c>
      <c r="X38" s="136">
        <v>56863</v>
      </c>
      <c r="Y38" s="136">
        <v>49650</v>
      </c>
      <c r="Z38" s="136">
        <v>14528</v>
      </c>
      <c r="AA38" s="136">
        <v>2816</v>
      </c>
      <c r="AB38" s="136">
        <v>2816</v>
      </c>
    </row>
    <row r="39" spans="1:28">
      <c r="A39" s="136" t="s">
        <v>253</v>
      </c>
      <c r="B39" s="136" t="s">
        <v>291</v>
      </c>
      <c r="C39" s="136" t="s">
        <v>292</v>
      </c>
      <c r="D39" s="144" t="s">
        <v>293</v>
      </c>
      <c r="E39" s="136">
        <v>411</v>
      </c>
      <c r="F39" s="136">
        <v>4696</v>
      </c>
      <c r="G39" s="136">
        <v>17864</v>
      </c>
      <c r="H39" s="136">
        <v>46900</v>
      </c>
      <c r="I39" s="136">
        <v>53055</v>
      </c>
      <c r="J39" s="136">
        <v>54312</v>
      </c>
      <c r="K39" s="136">
        <v>54367</v>
      </c>
      <c r="L39" s="136">
        <v>58380</v>
      </c>
      <c r="M39" s="136">
        <v>58006</v>
      </c>
      <c r="N39" s="136">
        <v>54690</v>
      </c>
      <c r="O39" s="136">
        <v>109475</v>
      </c>
      <c r="P39" s="136">
        <v>150609</v>
      </c>
      <c r="Q39" s="136">
        <v>154749</v>
      </c>
      <c r="R39" s="136">
        <v>154848</v>
      </c>
      <c r="S39" s="136">
        <v>155221</v>
      </c>
      <c r="T39" s="136">
        <v>143301</v>
      </c>
      <c r="U39" s="136">
        <v>141895</v>
      </c>
      <c r="V39" s="136">
        <v>128448</v>
      </c>
      <c r="W39" s="136">
        <v>42417</v>
      </c>
      <c r="X39" s="136">
        <v>7709</v>
      </c>
      <c r="Y39" s="136">
        <v>5362</v>
      </c>
      <c r="Z39" s="136">
        <v>0</v>
      </c>
      <c r="AA39" s="136">
        <v>0</v>
      </c>
      <c r="AB39" s="136">
        <v>23</v>
      </c>
    </row>
    <row r="40" spans="1:28">
      <c r="A40" s="136" t="s">
        <v>253</v>
      </c>
      <c r="B40" s="136" t="s">
        <v>291</v>
      </c>
      <c r="C40" s="136" t="s">
        <v>294</v>
      </c>
      <c r="D40" s="144" t="s">
        <v>295</v>
      </c>
      <c r="E40" s="136">
        <v>1</v>
      </c>
      <c r="F40" s="136">
        <v>0</v>
      </c>
      <c r="G40" s="136">
        <v>0</v>
      </c>
      <c r="H40" s="136">
        <v>0</v>
      </c>
      <c r="I40" s="136">
        <v>8</v>
      </c>
      <c r="J40" s="136">
        <v>6226</v>
      </c>
      <c r="K40" s="136">
        <v>69548</v>
      </c>
      <c r="L40" s="136">
        <v>67102</v>
      </c>
      <c r="M40" s="136">
        <v>45371</v>
      </c>
      <c r="N40" s="136">
        <v>61139</v>
      </c>
      <c r="O40" s="136">
        <v>33585</v>
      </c>
      <c r="P40" s="136">
        <v>61538</v>
      </c>
      <c r="Q40" s="136">
        <v>73825</v>
      </c>
      <c r="R40" s="136">
        <v>79934</v>
      </c>
      <c r="S40" s="136">
        <v>56260</v>
      </c>
      <c r="T40" s="136">
        <v>40663</v>
      </c>
      <c r="U40" s="136">
        <v>33829</v>
      </c>
      <c r="V40" s="136">
        <v>62204</v>
      </c>
      <c r="W40" s="136">
        <v>35165</v>
      </c>
      <c r="X40" s="136">
        <v>74601</v>
      </c>
      <c r="Y40" s="136">
        <v>43002</v>
      </c>
      <c r="Z40" s="136">
        <v>18648</v>
      </c>
      <c r="AA40" s="136">
        <v>5822</v>
      </c>
      <c r="AB40" s="136">
        <v>0</v>
      </c>
    </row>
    <row r="41" spans="1:28">
      <c r="A41" s="136" t="s">
        <v>253</v>
      </c>
      <c r="B41" s="136" t="s">
        <v>291</v>
      </c>
      <c r="C41" s="136" t="s">
        <v>296</v>
      </c>
      <c r="D41" s="144" t="s">
        <v>297</v>
      </c>
      <c r="E41" s="136">
        <v>27446</v>
      </c>
      <c r="F41" s="136">
        <v>43919</v>
      </c>
      <c r="G41" s="136">
        <v>110142</v>
      </c>
      <c r="H41" s="136">
        <v>78605</v>
      </c>
      <c r="I41" s="136">
        <v>90245</v>
      </c>
      <c r="J41" s="136">
        <v>73153</v>
      </c>
      <c r="K41" s="136">
        <v>92191</v>
      </c>
      <c r="L41" s="136">
        <v>43754</v>
      </c>
      <c r="M41" s="136">
        <v>86331</v>
      </c>
      <c r="N41" s="136">
        <v>74342</v>
      </c>
      <c r="O41" s="136">
        <v>146846</v>
      </c>
      <c r="P41" s="136">
        <v>115875</v>
      </c>
      <c r="Q41" s="136">
        <v>163030</v>
      </c>
      <c r="R41" s="136">
        <v>83288</v>
      </c>
      <c r="S41" s="136">
        <v>172563</v>
      </c>
      <c r="T41" s="136">
        <v>184595</v>
      </c>
      <c r="U41" s="136">
        <v>146917</v>
      </c>
      <c r="V41" s="136">
        <v>156444</v>
      </c>
      <c r="W41" s="136">
        <v>55032</v>
      </c>
      <c r="X41" s="136">
        <v>34912</v>
      </c>
      <c r="Y41" s="136">
        <v>13028</v>
      </c>
      <c r="Z41" s="136">
        <v>1624</v>
      </c>
      <c r="AA41" s="136">
        <v>41</v>
      </c>
      <c r="AB41" s="136">
        <v>17049</v>
      </c>
    </row>
    <row r="42" spans="1:28">
      <c r="A42" s="136" t="s">
        <v>253</v>
      </c>
      <c r="B42" s="136" t="s">
        <v>291</v>
      </c>
      <c r="C42" s="136" t="s">
        <v>298</v>
      </c>
      <c r="D42" s="144" t="s">
        <v>299</v>
      </c>
      <c r="E42" s="136">
        <v>2</v>
      </c>
      <c r="F42" s="136">
        <v>24039</v>
      </c>
      <c r="G42" s="136">
        <v>30855</v>
      </c>
      <c r="H42" s="136">
        <v>27268</v>
      </c>
      <c r="I42" s="136">
        <v>42482</v>
      </c>
      <c r="J42" s="136">
        <v>17902</v>
      </c>
      <c r="K42" s="136">
        <v>58721</v>
      </c>
      <c r="L42" s="136">
        <v>64385</v>
      </c>
      <c r="M42" s="136">
        <v>41566</v>
      </c>
      <c r="N42" s="136">
        <v>60173</v>
      </c>
      <c r="O42" s="136">
        <v>40035</v>
      </c>
      <c r="P42" s="136">
        <v>55287</v>
      </c>
      <c r="Q42" s="136">
        <v>52254</v>
      </c>
      <c r="R42" s="136">
        <v>92397</v>
      </c>
      <c r="S42" s="136">
        <v>90201</v>
      </c>
      <c r="T42" s="136">
        <v>103928</v>
      </c>
      <c r="U42" s="136">
        <v>57307</v>
      </c>
      <c r="V42" s="136">
        <v>85020</v>
      </c>
      <c r="W42" s="136">
        <v>63694</v>
      </c>
      <c r="X42" s="136">
        <v>42352</v>
      </c>
      <c r="Y42" s="136">
        <v>76715</v>
      </c>
      <c r="Z42" s="136">
        <v>31708</v>
      </c>
      <c r="AA42" s="136">
        <v>9691</v>
      </c>
      <c r="AB42" s="136">
        <v>2039</v>
      </c>
    </row>
    <row r="43" spans="1:28">
      <c r="A43" s="136" t="s">
        <v>253</v>
      </c>
      <c r="B43" s="136" t="s">
        <v>264</v>
      </c>
      <c r="C43" s="136" t="s">
        <v>300</v>
      </c>
      <c r="D43" s="144" t="s">
        <v>301</v>
      </c>
      <c r="E43" s="136">
        <v>41737</v>
      </c>
      <c r="F43" s="136">
        <v>42749</v>
      </c>
      <c r="G43" s="136">
        <v>40909</v>
      </c>
      <c r="H43" s="136">
        <v>37752</v>
      </c>
      <c r="I43" s="136">
        <v>37098</v>
      </c>
      <c r="J43" s="136">
        <v>37302</v>
      </c>
      <c r="K43" s="136">
        <v>48670</v>
      </c>
      <c r="L43" s="136">
        <v>45464</v>
      </c>
      <c r="M43" s="136">
        <v>40894</v>
      </c>
      <c r="N43" s="136">
        <v>47111</v>
      </c>
      <c r="O43" s="136">
        <v>43812</v>
      </c>
      <c r="P43" s="136">
        <v>49906</v>
      </c>
      <c r="Q43" s="136">
        <v>48192</v>
      </c>
      <c r="R43" s="136">
        <v>40671</v>
      </c>
      <c r="S43" s="136">
        <v>38432</v>
      </c>
      <c r="T43" s="136">
        <v>38328</v>
      </c>
      <c r="U43" s="136">
        <v>19735</v>
      </c>
      <c r="V43" s="136">
        <v>14397</v>
      </c>
      <c r="W43" s="136">
        <v>15191</v>
      </c>
      <c r="X43" s="136">
        <v>14103</v>
      </c>
      <c r="Y43" s="136">
        <v>12450</v>
      </c>
      <c r="Z43" s="136">
        <v>7455</v>
      </c>
      <c r="AA43" s="136">
        <v>6632</v>
      </c>
      <c r="AB43" s="136">
        <v>14850</v>
      </c>
    </row>
    <row r="44" spans="1:28">
      <c r="A44" s="136" t="s">
        <v>253</v>
      </c>
      <c r="B44" s="136" t="s">
        <v>291</v>
      </c>
      <c r="C44" s="136" t="s">
        <v>302</v>
      </c>
      <c r="D44" s="144" t="s">
        <v>303</v>
      </c>
      <c r="E44" s="136">
        <v>34772</v>
      </c>
      <c r="F44" s="136">
        <v>37291</v>
      </c>
      <c r="G44" s="136">
        <v>35447</v>
      </c>
      <c r="H44" s="136">
        <v>34107</v>
      </c>
      <c r="I44" s="136">
        <v>26270</v>
      </c>
      <c r="J44" s="136">
        <v>60986</v>
      </c>
      <c r="K44" s="136">
        <v>65088</v>
      </c>
      <c r="L44" s="136">
        <v>62523</v>
      </c>
      <c r="M44" s="136">
        <v>52572</v>
      </c>
      <c r="N44" s="136">
        <v>55970</v>
      </c>
      <c r="O44" s="136">
        <v>78202</v>
      </c>
      <c r="P44" s="136">
        <v>85412</v>
      </c>
      <c r="Q44" s="136">
        <v>78019</v>
      </c>
      <c r="R44" s="136">
        <v>110543</v>
      </c>
      <c r="S44" s="136">
        <v>117175</v>
      </c>
      <c r="T44" s="136">
        <v>102108</v>
      </c>
      <c r="U44" s="136">
        <v>102552</v>
      </c>
      <c r="V44" s="136">
        <v>78932</v>
      </c>
      <c r="W44" s="136">
        <v>69848</v>
      </c>
      <c r="X44" s="136">
        <v>43222</v>
      </c>
      <c r="Y44" s="136">
        <v>33817</v>
      </c>
      <c r="Z44" s="136">
        <v>28845</v>
      </c>
      <c r="AA44" s="136">
        <v>33129</v>
      </c>
      <c r="AB44" s="136">
        <v>35785</v>
      </c>
    </row>
    <row r="45" spans="1:28">
      <c r="A45" s="136" t="s">
        <v>253</v>
      </c>
      <c r="B45" s="136" t="s">
        <v>304</v>
      </c>
      <c r="C45" s="136" t="s">
        <v>305</v>
      </c>
      <c r="D45" s="144" t="s">
        <v>306</v>
      </c>
      <c r="E45" s="136">
        <v>3283</v>
      </c>
      <c r="F45" s="136">
        <v>1588</v>
      </c>
      <c r="G45" s="136">
        <v>1140</v>
      </c>
      <c r="H45" s="136">
        <v>1488</v>
      </c>
      <c r="I45" s="136">
        <v>1950</v>
      </c>
      <c r="J45" s="136">
        <v>29945</v>
      </c>
      <c r="K45" s="136">
        <v>38692</v>
      </c>
      <c r="L45" s="136">
        <v>31887</v>
      </c>
      <c r="M45" s="136">
        <v>42429</v>
      </c>
      <c r="N45" s="136">
        <v>25240</v>
      </c>
      <c r="O45" s="136">
        <v>42136</v>
      </c>
      <c r="P45" s="136">
        <v>36164</v>
      </c>
      <c r="Q45" s="136">
        <v>57782</v>
      </c>
      <c r="R45" s="136">
        <v>61608</v>
      </c>
      <c r="S45" s="136">
        <v>62518</v>
      </c>
      <c r="T45" s="136">
        <v>60336</v>
      </c>
      <c r="U45" s="136">
        <v>65190</v>
      </c>
      <c r="V45" s="136">
        <v>54457</v>
      </c>
      <c r="W45" s="136">
        <v>54939</v>
      </c>
      <c r="X45" s="136">
        <v>68722</v>
      </c>
      <c r="Y45" s="136">
        <v>49181</v>
      </c>
      <c r="Z45" s="136">
        <v>49687</v>
      </c>
      <c r="AA45" s="136">
        <v>15699</v>
      </c>
      <c r="AB45" s="136">
        <v>11077</v>
      </c>
    </row>
    <row r="46" spans="1:28">
      <c r="A46" s="136" t="s">
        <v>253</v>
      </c>
      <c r="B46" s="136" t="s">
        <v>304</v>
      </c>
      <c r="C46" s="136" t="s">
        <v>307</v>
      </c>
      <c r="D46" s="144" t="s">
        <v>308</v>
      </c>
      <c r="E46" s="136">
        <v>18524</v>
      </c>
      <c r="F46" s="136">
        <v>25519</v>
      </c>
      <c r="G46" s="136">
        <v>34850</v>
      </c>
      <c r="H46" s="136">
        <v>29707</v>
      </c>
      <c r="I46" s="136">
        <v>36785</v>
      </c>
      <c r="J46" s="136">
        <v>31603</v>
      </c>
      <c r="K46" s="136">
        <v>122126</v>
      </c>
      <c r="L46" s="136">
        <v>154413</v>
      </c>
      <c r="M46" s="136">
        <v>157636</v>
      </c>
      <c r="N46" s="136">
        <v>95392</v>
      </c>
      <c r="O46" s="136">
        <v>98507</v>
      </c>
      <c r="P46" s="136">
        <v>171615</v>
      </c>
      <c r="Q46" s="136">
        <v>186167</v>
      </c>
      <c r="R46" s="136">
        <v>180349</v>
      </c>
      <c r="S46" s="136">
        <v>128507</v>
      </c>
      <c r="T46" s="136">
        <v>188174</v>
      </c>
      <c r="U46" s="136">
        <v>179297</v>
      </c>
      <c r="V46" s="136">
        <v>170877</v>
      </c>
      <c r="W46" s="136">
        <v>107624</v>
      </c>
      <c r="X46" s="136">
        <v>158641</v>
      </c>
      <c r="Y46" s="136">
        <v>137533</v>
      </c>
      <c r="Z46" s="136">
        <v>123464</v>
      </c>
      <c r="AA46" s="136">
        <v>45038</v>
      </c>
      <c r="AB46" s="136">
        <v>48959</v>
      </c>
    </row>
    <row r="47" spans="1:28">
      <c r="A47" s="136" t="s">
        <v>253</v>
      </c>
      <c r="B47" s="136" t="s">
        <v>309</v>
      </c>
      <c r="C47" s="136" t="s">
        <v>310</v>
      </c>
      <c r="D47" s="144" t="s">
        <v>311</v>
      </c>
      <c r="E47" s="136">
        <v>452</v>
      </c>
      <c r="F47" s="136">
        <v>22951</v>
      </c>
      <c r="G47" s="136">
        <v>54113</v>
      </c>
      <c r="H47" s="136">
        <v>98751</v>
      </c>
      <c r="I47" s="136">
        <v>94737</v>
      </c>
      <c r="J47" s="136">
        <v>74456</v>
      </c>
      <c r="K47" s="136">
        <v>132858</v>
      </c>
      <c r="L47" s="136">
        <v>103455</v>
      </c>
      <c r="M47" s="136">
        <v>96672</v>
      </c>
      <c r="N47" s="136">
        <v>99085</v>
      </c>
      <c r="O47" s="136">
        <v>95226</v>
      </c>
      <c r="P47" s="136">
        <v>127372</v>
      </c>
      <c r="Q47" s="136">
        <v>85033</v>
      </c>
      <c r="R47" s="136">
        <v>177586</v>
      </c>
      <c r="S47" s="136">
        <v>153877</v>
      </c>
      <c r="T47" s="136">
        <v>166529</v>
      </c>
      <c r="U47" s="136">
        <v>181227</v>
      </c>
      <c r="V47" s="136">
        <v>159351</v>
      </c>
      <c r="W47" s="136">
        <v>155041</v>
      </c>
      <c r="X47" s="136">
        <v>145771</v>
      </c>
      <c r="Y47" s="136">
        <v>130488</v>
      </c>
      <c r="Z47" s="136">
        <v>73417</v>
      </c>
      <c r="AA47" s="136">
        <v>17076</v>
      </c>
      <c r="AB47" s="136">
        <v>0</v>
      </c>
    </row>
    <row r="48" spans="1:28">
      <c r="A48" s="136" t="s">
        <v>253</v>
      </c>
      <c r="B48" s="136" t="s">
        <v>312</v>
      </c>
      <c r="C48" s="136" t="s">
        <v>313</v>
      </c>
      <c r="D48" s="144" t="s">
        <v>314</v>
      </c>
      <c r="E48" s="136">
        <v>45465</v>
      </c>
      <c r="F48" s="136">
        <v>47287</v>
      </c>
      <c r="G48" s="136">
        <v>37652</v>
      </c>
      <c r="H48" s="136">
        <v>55335</v>
      </c>
      <c r="I48" s="136">
        <v>55395</v>
      </c>
      <c r="J48" s="136">
        <v>36101</v>
      </c>
      <c r="K48" s="136">
        <v>57983</v>
      </c>
      <c r="L48" s="136">
        <v>44386</v>
      </c>
      <c r="M48" s="136">
        <v>70288</v>
      </c>
      <c r="N48" s="136">
        <v>85938</v>
      </c>
      <c r="O48" s="136">
        <v>80528</v>
      </c>
      <c r="P48" s="136">
        <v>81858</v>
      </c>
      <c r="Q48" s="136">
        <v>112433</v>
      </c>
      <c r="R48" s="136">
        <v>133398</v>
      </c>
      <c r="S48" s="136">
        <v>141481</v>
      </c>
      <c r="T48" s="136">
        <v>132135</v>
      </c>
      <c r="U48" s="136">
        <v>96393</v>
      </c>
      <c r="V48" s="136">
        <v>117392</v>
      </c>
      <c r="W48" s="136">
        <v>113487</v>
      </c>
      <c r="X48" s="136">
        <v>138656</v>
      </c>
      <c r="Y48" s="136">
        <v>110417</v>
      </c>
      <c r="Z48" s="136">
        <v>29900</v>
      </c>
      <c r="AA48" s="136">
        <v>33501</v>
      </c>
      <c r="AB48" s="136">
        <v>33061</v>
      </c>
    </row>
    <row r="49" spans="1:28">
      <c r="A49" s="136" t="s">
        <v>253</v>
      </c>
      <c r="B49" s="136" t="s">
        <v>312</v>
      </c>
      <c r="C49" s="136" t="s">
        <v>315</v>
      </c>
      <c r="D49" s="144" t="s">
        <v>316</v>
      </c>
      <c r="E49" s="136">
        <v>4340</v>
      </c>
      <c r="F49" s="136">
        <v>5448</v>
      </c>
      <c r="G49" s="136">
        <v>7132</v>
      </c>
      <c r="H49" s="136">
        <v>11356</v>
      </c>
      <c r="I49" s="136">
        <v>12296</v>
      </c>
      <c r="J49" s="136">
        <v>6599</v>
      </c>
      <c r="K49" s="136">
        <v>11362</v>
      </c>
      <c r="L49" s="136">
        <v>14359</v>
      </c>
      <c r="M49" s="136">
        <v>19471</v>
      </c>
      <c r="N49" s="136">
        <v>14388</v>
      </c>
      <c r="O49" s="136">
        <v>20539</v>
      </c>
      <c r="P49" s="136">
        <v>8993</v>
      </c>
      <c r="Q49" s="136">
        <v>14290</v>
      </c>
      <c r="R49" s="136">
        <v>18171</v>
      </c>
      <c r="S49" s="136">
        <v>36199</v>
      </c>
      <c r="T49" s="136">
        <v>36266</v>
      </c>
      <c r="U49" s="136">
        <v>37262</v>
      </c>
      <c r="V49" s="136">
        <v>25257</v>
      </c>
      <c r="W49" s="136">
        <v>18692</v>
      </c>
      <c r="X49" s="136">
        <v>19528</v>
      </c>
      <c r="Y49" s="136">
        <v>35458</v>
      </c>
      <c r="Z49" s="136">
        <v>26643</v>
      </c>
      <c r="AA49" s="136">
        <v>8014</v>
      </c>
      <c r="AB49" s="136">
        <v>5191</v>
      </c>
    </row>
    <row r="50" spans="1:28">
      <c r="A50" s="136" t="s">
        <v>253</v>
      </c>
      <c r="B50" s="136" t="s">
        <v>312</v>
      </c>
      <c r="C50" s="136" t="s">
        <v>317</v>
      </c>
      <c r="D50" s="144" t="s">
        <v>318</v>
      </c>
      <c r="E50" s="136">
        <v>221</v>
      </c>
      <c r="F50" s="136">
        <v>0</v>
      </c>
      <c r="G50" s="136">
        <v>0</v>
      </c>
      <c r="H50" s="136">
        <v>0</v>
      </c>
      <c r="I50" s="136">
        <v>0</v>
      </c>
      <c r="J50" s="136">
        <v>142</v>
      </c>
      <c r="K50" s="136">
        <v>5515</v>
      </c>
      <c r="L50" s="136">
        <v>9392</v>
      </c>
      <c r="M50" s="136">
        <v>37402</v>
      </c>
      <c r="N50" s="136">
        <v>29788</v>
      </c>
      <c r="O50" s="136">
        <v>39058</v>
      </c>
      <c r="P50" s="136">
        <v>23459</v>
      </c>
      <c r="Q50" s="136">
        <v>37287</v>
      </c>
      <c r="R50" s="136">
        <v>47503</v>
      </c>
      <c r="S50" s="136">
        <v>51923</v>
      </c>
      <c r="T50" s="136">
        <v>47984</v>
      </c>
      <c r="U50" s="136">
        <v>53808</v>
      </c>
      <c r="V50" s="136">
        <v>54958</v>
      </c>
      <c r="W50" s="136">
        <v>52731</v>
      </c>
      <c r="X50" s="136">
        <v>54095</v>
      </c>
      <c r="Y50" s="136">
        <v>53630</v>
      </c>
      <c r="Z50" s="136">
        <v>29751</v>
      </c>
      <c r="AA50" s="136">
        <v>4743</v>
      </c>
      <c r="AB50" s="136">
        <v>640</v>
      </c>
    </row>
    <row r="51" spans="1:28">
      <c r="A51" s="136" t="s">
        <v>253</v>
      </c>
      <c r="B51" s="136" t="s">
        <v>309</v>
      </c>
      <c r="C51" s="136" t="s">
        <v>319</v>
      </c>
      <c r="D51" s="144" t="s">
        <v>320</v>
      </c>
      <c r="E51" s="136">
        <v>1787</v>
      </c>
      <c r="F51" s="136">
        <v>24202</v>
      </c>
      <c r="G51" s="136">
        <v>40043</v>
      </c>
      <c r="H51" s="136">
        <v>45571</v>
      </c>
      <c r="I51" s="136">
        <v>51367</v>
      </c>
      <c r="J51" s="136">
        <v>48710</v>
      </c>
      <c r="K51" s="136">
        <v>45404</v>
      </c>
      <c r="L51" s="136">
        <v>42422</v>
      </c>
      <c r="M51" s="136">
        <v>35664</v>
      </c>
      <c r="N51" s="136">
        <v>34673</v>
      </c>
      <c r="O51" s="136">
        <v>27039</v>
      </c>
      <c r="P51" s="136">
        <v>20477</v>
      </c>
      <c r="Q51" s="136">
        <v>53652</v>
      </c>
      <c r="R51" s="136">
        <v>64386</v>
      </c>
      <c r="S51" s="136">
        <v>68887</v>
      </c>
      <c r="T51" s="136">
        <v>66610</v>
      </c>
      <c r="U51" s="136">
        <v>56598</v>
      </c>
      <c r="V51" s="136">
        <v>43317</v>
      </c>
      <c r="W51" s="136">
        <v>28842</v>
      </c>
      <c r="X51" s="136">
        <v>10501</v>
      </c>
      <c r="Y51" s="136">
        <v>353</v>
      </c>
      <c r="Z51" s="136">
        <v>353</v>
      </c>
      <c r="AA51" s="136">
        <v>23</v>
      </c>
      <c r="AB51" s="136">
        <v>724</v>
      </c>
    </row>
    <row r="52" spans="1:28">
      <c r="A52" s="136" t="s">
        <v>253</v>
      </c>
      <c r="B52" s="136" t="s">
        <v>264</v>
      </c>
      <c r="C52" s="136" t="s">
        <v>321</v>
      </c>
      <c r="D52" s="144" t="s">
        <v>322</v>
      </c>
      <c r="E52" s="136">
        <v>33084</v>
      </c>
      <c r="F52" s="136">
        <v>42717</v>
      </c>
      <c r="G52" s="136">
        <v>59438</v>
      </c>
      <c r="H52" s="136">
        <v>64889</v>
      </c>
      <c r="I52" s="136">
        <v>63889</v>
      </c>
      <c r="J52" s="136">
        <v>66231</v>
      </c>
      <c r="K52" s="136">
        <v>65267</v>
      </c>
      <c r="L52" s="136">
        <v>64524</v>
      </c>
      <c r="M52" s="136">
        <v>64786</v>
      </c>
      <c r="N52" s="136">
        <v>66307</v>
      </c>
      <c r="O52" s="136">
        <v>56547</v>
      </c>
      <c r="P52" s="136">
        <v>57397</v>
      </c>
      <c r="Q52" s="136">
        <v>54175</v>
      </c>
      <c r="R52" s="136">
        <v>48662</v>
      </c>
      <c r="S52" s="136">
        <v>30409</v>
      </c>
      <c r="T52" s="136">
        <v>23604</v>
      </c>
      <c r="U52" s="136">
        <v>22718</v>
      </c>
      <c r="V52" s="136">
        <v>23442</v>
      </c>
      <c r="W52" s="136">
        <v>21249</v>
      </c>
      <c r="X52" s="136">
        <v>30283</v>
      </c>
      <c r="Y52" s="136">
        <v>13610</v>
      </c>
      <c r="Z52" s="136">
        <v>6254</v>
      </c>
      <c r="AA52" s="136">
        <v>2753</v>
      </c>
      <c r="AB52" s="136">
        <v>97</v>
      </c>
    </row>
    <row r="53" spans="1:28">
      <c r="A53" s="136" t="s">
        <v>323</v>
      </c>
      <c r="B53" s="136" t="s">
        <v>324</v>
      </c>
      <c r="C53" s="136" t="s">
        <v>325</v>
      </c>
      <c r="D53" s="144" t="s">
        <v>326</v>
      </c>
      <c r="E53" s="136">
        <v>93872</v>
      </c>
      <c r="F53" s="136">
        <v>87858</v>
      </c>
      <c r="G53" s="136">
        <v>63145</v>
      </c>
      <c r="H53" s="136">
        <v>87121</v>
      </c>
      <c r="I53" s="136">
        <v>89715</v>
      </c>
      <c r="J53" s="136">
        <v>55018</v>
      </c>
      <c r="K53" s="136">
        <v>73146</v>
      </c>
      <c r="L53" s="136">
        <v>56313</v>
      </c>
      <c r="M53" s="136">
        <v>269</v>
      </c>
      <c r="N53" s="136">
        <v>0</v>
      </c>
      <c r="O53" s="136">
        <v>31</v>
      </c>
      <c r="P53" s="136">
        <v>2</v>
      </c>
      <c r="Q53" s="136">
        <v>0</v>
      </c>
      <c r="R53" s="136">
        <v>0</v>
      </c>
      <c r="S53" s="136">
        <v>0</v>
      </c>
      <c r="T53" s="136">
        <v>488</v>
      </c>
      <c r="U53" s="136">
        <v>41566</v>
      </c>
      <c r="V53" s="136">
        <v>78776</v>
      </c>
      <c r="W53" s="136">
        <v>86328</v>
      </c>
      <c r="X53" s="136">
        <v>92147</v>
      </c>
      <c r="Y53" s="136">
        <v>90383</v>
      </c>
      <c r="Z53" s="136">
        <v>78744</v>
      </c>
      <c r="AA53" s="136">
        <v>90637</v>
      </c>
      <c r="AB53" s="136">
        <v>78651</v>
      </c>
    </row>
    <row r="54" spans="1:28">
      <c r="A54" s="136" t="s">
        <v>323</v>
      </c>
      <c r="B54" s="136" t="s">
        <v>324</v>
      </c>
      <c r="C54" s="136" t="s">
        <v>327</v>
      </c>
      <c r="D54" s="144" t="s">
        <v>328</v>
      </c>
      <c r="E54" s="136">
        <v>7513</v>
      </c>
      <c r="F54" s="136">
        <v>8189</v>
      </c>
      <c r="G54" s="136">
        <v>22469</v>
      </c>
      <c r="H54" s="136">
        <v>33237</v>
      </c>
      <c r="I54" s="136">
        <v>17313</v>
      </c>
      <c r="J54" s="136">
        <v>35675</v>
      </c>
      <c r="K54" s="136">
        <v>34152</v>
      </c>
      <c r="L54" s="136">
        <v>7579</v>
      </c>
      <c r="M54" s="136">
        <v>47535</v>
      </c>
      <c r="N54" s="136">
        <v>47997</v>
      </c>
      <c r="O54" s="136">
        <v>27420</v>
      </c>
      <c r="P54" s="136">
        <v>58338</v>
      </c>
      <c r="Q54" s="136">
        <v>61822</v>
      </c>
      <c r="R54" s="136">
        <v>30228</v>
      </c>
      <c r="S54" s="136">
        <v>61588</v>
      </c>
      <c r="T54" s="136">
        <v>31071</v>
      </c>
      <c r="U54" s="136">
        <v>6185</v>
      </c>
      <c r="V54" s="136">
        <v>5449</v>
      </c>
      <c r="W54" s="136">
        <v>1367</v>
      </c>
      <c r="X54" s="136">
        <v>1367</v>
      </c>
      <c r="Y54" s="136">
        <v>1367</v>
      </c>
      <c r="Z54" s="136">
        <v>3894</v>
      </c>
      <c r="AA54" s="136">
        <v>3334</v>
      </c>
      <c r="AB54" s="136">
        <v>3019</v>
      </c>
    </row>
    <row r="55" spans="1:28">
      <c r="A55" s="136" t="s">
        <v>323</v>
      </c>
      <c r="B55" s="136" t="s">
        <v>324</v>
      </c>
      <c r="C55" s="136" t="s">
        <v>329</v>
      </c>
      <c r="D55" s="144" t="s">
        <v>330</v>
      </c>
      <c r="E55" s="136">
        <v>66840</v>
      </c>
      <c r="F55" s="136">
        <v>68153</v>
      </c>
      <c r="G55" s="136">
        <v>66815</v>
      </c>
      <c r="H55" s="136">
        <v>70521</v>
      </c>
      <c r="I55" s="136">
        <v>67312</v>
      </c>
      <c r="J55" s="136">
        <v>61571</v>
      </c>
      <c r="K55" s="136">
        <v>62973</v>
      </c>
      <c r="L55" s="136">
        <v>59839</v>
      </c>
      <c r="M55" s="136">
        <v>15109</v>
      </c>
      <c r="N55" s="136">
        <v>17883</v>
      </c>
      <c r="O55" s="136">
        <v>9424</v>
      </c>
      <c r="P55" s="136">
        <v>4333</v>
      </c>
      <c r="Q55" s="136">
        <v>754</v>
      </c>
      <c r="R55" s="136">
        <v>0</v>
      </c>
      <c r="S55" s="136">
        <v>0</v>
      </c>
      <c r="T55" s="136">
        <v>0</v>
      </c>
      <c r="U55" s="136">
        <v>20344</v>
      </c>
      <c r="V55" s="136">
        <v>31896</v>
      </c>
      <c r="W55" s="136">
        <v>27671</v>
      </c>
      <c r="X55" s="136">
        <v>31731</v>
      </c>
      <c r="Y55" s="136">
        <v>40017</v>
      </c>
      <c r="Z55" s="136">
        <v>19354</v>
      </c>
      <c r="AA55" s="136">
        <v>27261</v>
      </c>
      <c r="AB55" s="136">
        <v>16681</v>
      </c>
    </row>
    <row r="56" spans="1:28">
      <c r="A56" s="136" t="s">
        <v>323</v>
      </c>
      <c r="B56" s="136" t="s">
        <v>324</v>
      </c>
      <c r="C56" s="136" t="s">
        <v>331</v>
      </c>
      <c r="D56" s="144" t="s">
        <v>332</v>
      </c>
      <c r="E56" s="136">
        <v>76204</v>
      </c>
      <c r="F56" s="136">
        <v>73267</v>
      </c>
      <c r="G56" s="136">
        <v>81051</v>
      </c>
      <c r="H56" s="136">
        <v>87073</v>
      </c>
      <c r="I56" s="136">
        <v>80189</v>
      </c>
      <c r="J56" s="136">
        <v>60472</v>
      </c>
      <c r="K56" s="136">
        <v>70441</v>
      </c>
      <c r="L56" s="136">
        <v>72292</v>
      </c>
      <c r="M56" s="136">
        <v>49154</v>
      </c>
      <c r="N56" s="136">
        <v>63202</v>
      </c>
      <c r="O56" s="136">
        <v>48632</v>
      </c>
      <c r="P56" s="136">
        <v>68586</v>
      </c>
      <c r="Q56" s="136">
        <v>68213</v>
      </c>
      <c r="R56" s="136">
        <v>25240</v>
      </c>
      <c r="S56" s="136">
        <v>38311</v>
      </c>
      <c r="T56" s="136">
        <v>35368</v>
      </c>
      <c r="U56" s="136">
        <v>47892</v>
      </c>
      <c r="V56" s="136">
        <v>30140</v>
      </c>
      <c r="W56" s="136">
        <v>35727</v>
      </c>
      <c r="X56" s="136">
        <v>28485</v>
      </c>
      <c r="Y56" s="136">
        <v>14017</v>
      </c>
      <c r="Z56" s="136">
        <v>23400</v>
      </c>
      <c r="AA56" s="136">
        <v>73083</v>
      </c>
      <c r="AB56" s="136">
        <v>67709</v>
      </c>
    </row>
    <row r="57" spans="1:28">
      <c r="A57" s="136" t="s">
        <v>333</v>
      </c>
      <c r="B57" s="136" t="s">
        <v>334</v>
      </c>
      <c r="C57" s="136" t="s">
        <v>335</v>
      </c>
      <c r="D57" s="144" t="s">
        <v>336</v>
      </c>
      <c r="E57" s="136">
        <v>0</v>
      </c>
      <c r="F57" s="136">
        <v>0</v>
      </c>
      <c r="G57" s="136">
        <v>706</v>
      </c>
      <c r="H57" s="136">
        <v>31607</v>
      </c>
      <c r="I57" s="136">
        <v>74322</v>
      </c>
      <c r="J57" s="136">
        <v>79369</v>
      </c>
      <c r="K57" s="136">
        <v>105730</v>
      </c>
      <c r="L57" s="136">
        <v>149742</v>
      </c>
      <c r="M57" s="136">
        <v>122200</v>
      </c>
      <c r="N57" s="136">
        <v>176007</v>
      </c>
      <c r="O57" s="136">
        <v>156479</v>
      </c>
      <c r="P57" s="136">
        <v>198161</v>
      </c>
      <c r="Q57" s="136">
        <v>214496</v>
      </c>
      <c r="R57" s="136">
        <v>211940</v>
      </c>
      <c r="S57" s="136">
        <v>233099</v>
      </c>
      <c r="T57" s="136">
        <v>224677</v>
      </c>
      <c r="U57" s="136">
        <v>151591</v>
      </c>
      <c r="V57" s="136">
        <v>206493</v>
      </c>
      <c r="W57" s="136">
        <v>195663</v>
      </c>
      <c r="X57" s="136">
        <v>102022</v>
      </c>
      <c r="Y57" s="136">
        <v>79120</v>
      </c>
      <c r="Z57" s="136">
        <v>105095</v>
      </c>
      <c r="AA57" s="136">
        <v>65656</v>
      </c>
      <c r="AB57" s="136">
        <v>6286</v>
      </c>
    </row>
    <row r="58" spans="1:28">
      <c r="A58" s="136" t="s">
        <v>333</v>
      </c>
      <c r="B58" s="136" t="s">
        <v>334</v>
      </c>
      <c r="C58" s="136" t="s">
        <v>337</v>
      </c>
      <c r="D58" s="144" t="s">
        <v>338</v>
      </c>
      <c r="E58" s="136">
        <v>5958</v>
      </c>
      <c r="F58" s="136">
        <v>17977</v>
      </c>
      <c r="G58" s="136">
        <v>18642</v>
      </c>
      <c r="H58" s="136">
        <v>18623</v>
      </c>
      <c r="I58" s="136">
        <v>19304</v>
      </c>
      <c r="J58" s="136">
        <v>20307</v>
      </c>
      <c r="K58" s="136">
        <v>18061</v>
      </c>
      <c r="L58" s="136">
        <v>6427</v>
      </c>
      <c r="M58" s="136">
        <v>6603</v>
      </c>
      <c r="N58" s="136">
        <v>4385</v>
      </c>
      <c r="O58" s="136">
        <v>8256</v>
      </c>
      <c r="P58" s="136">
        <v>20409</v>
      </c>
      <c r="Q58" s="136">
        <v>23556</v>
      </c>
      <c r="R58" s="136">
        <v>21783</v>
      </c>
      <c r="S58" s="136">
        <v>21782</v>
      </c>
      <c r="T58" s="136">
        <v>14671</v>
      </c>
      <c r="U58" s="136">
        <v>15130</v>
      </c>
      <c r="V58" s="136">
        <v>21015</v>
      </c>
      <c r="W58" s="136">
        <v>24964</v>
      </c>
      <c r="X58" s="136">
        <v>29041</v>
      </c>
      <c r="Y58" s="136">
        <v>32527</v>
      </c>
      <c r="Z58" s="136">
        <v>11765</v>
      </c>
      <c r="AA58" s="136">
        <v>2816</v>
      </c>
      <c r="AB58" s="136">
        <v>1711</v>
      </c>
    </row>
    <row r="59" spans="1:28">
      <c r="A59" s="136" t="s">
        <v>333</v>
      </c>
      <c r="B59" s="136" t="s">
        <v>339</v>
      </c>
      <c r="C59" s="136" t="s">
        <v>340</v>
      </c>
      <c r="D59" s="144" t="s">
        <v>341</v>
      </c>
      <c r="E59" s="136">
        <v>5730</v>
      </c>
      <c r="F59" s="136">
        <v>13789</v>
      </c>
      <c r="G59" s="136">
        <v>22904</v>
      </c>
      <c r="H59" s="136">
        <v>23356</v>
      </c>
      <c r="I59" s="136">
        <v>24137</v>
      </c>
      <c r="J59" s="136">
        <v>22419</v>
      </c>
      <c r="K59" s="136">
        <v>24084</v>
      </c>
      <c r="L59" s="136">
        <v>42790</v>
      </c>
      <c r="M59" s="136">
        <v>40216</v>
      </c>
      <c r="N59" s="136">
        <v>53694</v>
      </c>
      <c r="O59" s="136">
        <v>49375</v>
      </c>
      <c r="P59" s="136">
        <v>25669</v>
      </c>
      <c r="Q59" s="136">
        <v>43995</v>
      </c>
      <c r="R59" s="136">
        <v>36404</v>
      </c>
      <c r="S59" s="136">
        <v>26082</v>
      </c>
      <c r="T59" s="136">
        <v>37220</v>
      </c>
      <c r="U59" s="136">
        <v>36608</v>
      </c>
      <c r="V59" s="136">
        <v>27930</v>
      </c>
      <c r="W59" s="136">
        <v>32412</v>
      </c>
      <c r="X59" s="136">
        <v>28929</v>
      </c>
      <c r="Y59" s="136">
        <v>32256</v>
      </c>
      <c r="Z59" s="136">
        <v>16019</v>
      </c>
      <c r="AA59" s="136">
        <v>7668</v>
      </c>
      <c r="AB59" s="136">
        <v>6522</v>
      </c>
    </row>
    <row r="60" spans="1:28">
      <c r="A60" s="136" t="s">
        <v>333</v>
      </c>
      <c r="B60" s="136" t="s">
        <v>339</v>
      </c>
      <c r="C60" s="136" t="s">
        <v>342</v>
      </c>
      <c r="D60" s="144" t="s">
        <v>343</v>
      </c>
      <c r="E60" s="136">
        <v>73425</v>
      </c>
      <c r="F60" s="136">
        <v>61174</v>
      </c>
      <c r="G60" s="136">
        <v>82271</v>
      </c>
      <c r="H60" s="136">
        <v>62914</v>
      </c>
      <c r="I60" s="136">
        <v>64566</v>
      </c>
      <c r="J60" s="136">
        <v>37410</v>
      </c>
      <c r="K60" s="136">
        <v>57235</v>
      </c>
      <c r="L60" s="136">
        <v>8179</v>
      </c>
      <c r="M60" s="136">
        <v>7366</v>
      </c>
      <c r="N60" s="136">
        <v>50908</v>
      </c>
      <c r="O60" s="136">
        <v>54033</v>
      </c>
      <c r="P60" s="136">
        <v>46794</v>
      </c>
      <c r="Q60" s="136">
        <v>18774</v>
      </c>
      <c r="R60" s="136">
        <v>91577</v>
      </c>
      <c r="S60" s="136">
        <v>94505</v>
      </c>
      <c r="T60" s="136">
        <v>128302</v>
      </c>
      <c r="U60" s="136">
        <v>101741</v>
      </c>
      <c r="V60" s="136">
        <v>44409</v>
      </c>
      <c r="W60" s="136">
        <v>10626</v>
      </c>
      <c r="X60" s="136">
        <v>19144</v>
      </c>
      <c r="Y60" s="136">
        <v>40918</v>
      </c>
      <c r="Z60" s="136">
        <v>42609</v>
      </c>
      <c r="AA60" s="136">
        <v>53025</v>
      </c>
      <c r="AB60" s="136">
        <v>25557</v>
      </c>
    </row>
    <row r="61" spans="1:28">
      <c r="A61" s="136" t="s">
        <v>333</v>
      </c>
      <c r="B61" s="136" t="s">
        <v>339</v>
      </c>
      <c r="C61" s="136" t="s">
        <v>344</v>
      </c>
      <c r="D61" s="144" t="s">
        <v>345</v>
      </c>
      <c r="E61" s="136">
        <v>27098</v>
      </c>
      <c r="F61" s="136">
        <v>29317</v>
      </c>
      <c r="G61" s="136">
        <v>54094</v>
      </c>
      <c r="H61" s="136">
        <v>56293</v>
      </c>
      <c r="I61" s="136">
        <v>60128</v>
      </c>
      <c r="J61" s="136">
        <v>62855</v>
      </c>
      <c r="K61" s="136">
        <v>62855</v>
      </c>
      <c r="L61" s="136">
        <v>62580</v>
      </c>
      <c r="M61" s="136">
        <v>58067</v>
      </c>
      <c r="N61" s="136">
        <v>44937</v>
      </c>
      <c r="O61" s="136">
        <v>15899</v>
      </c>
      <c r="P61" s="136">
        <v>10964</v>
      </c>
      <c r="Q61" s="136">
        <v>34327</v>
      </c>
      <c r="R61" s="136">
        <v>31011</v>
      </c>
      <c r="S61" s="136">
        <v>45315</v>
      </c>
      <c r="T61" s="136">
        <v>30191</v>
      </c>
      <c r="U61" s="136">
        <v>39495</v>
      </c>
      <c r="V61" s="136">
        <v>19373</v>
      </c>
      <c r="W61" s="136">
        <v>4554</v>
      </c>
      <c r="X61" s="136">
        <v>2488</v>
      </c>
      <c r="Y61" s="136">
        <v>-163588</v>
      </c>
      <c r="Z61" s="136">
        <v>3716</v>
      </c>
      <c r="AA61" s="136">
        <v>2966</v>
      </c>
      <c r="AB61" s="136">
        <v>3062</v>
      </c>
    </row>
    <row r="62" spans="1:28">
      <c r="A62" s="136" t="s">
        <v>333</v>
      </c>
      <c r="B62" s="136" t="s">
        <v>339</v>
      </c>
      <c r="C62" s="136" t="s">
        <v>346</v>
      </c>
      <c r="D62" s="144" t="s">
        <v>347</v>
      </c>
      <c r="E62" s="136">
        <v>0</v>
      </c>
      <c r="F62" s="136">
        <v>0</v>
      </c>
      <c r="G62" s="136">
        <v>0</v>
      </c>
      <c r="H62" s="136"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20160</v>
      </c>
      <c r="P62" s="136">
        <v>55784</v>
      </c>
      <c r="Q62" s="136">
        <v>61374</v>
      </c>
      <c r="R62" s="136">
        <v>70911</v>
      </c>
      <c r="S62" s="136">
        <v>70232</v>
      </c>
      <c r="T62" s="136">
        <v>64745</v>
      </c>
      <c r="U62" s="136">
        <v>77598</v>
      </c>
      <c r="V62" s="136">
        <v>65982</v>
      </c>
      <c r="W62" s="136">
        <v>41711</v>
      </c>
      <c r="X62" s="136">
        <v>7861</v>
      </c>
      <c r="Y62" s="136">
        <v>1109</v>
      </c>
      <c r="Z62" s="136">
        <v>2578</v>
      </c>
      <c r="AA62" s="136">
        <v>831</v>
      </c>
      <c r="AB62" s="136">
        <v>0</v>
      </c>
    </row>
    <row r="63" spans="1:28">
      <c r="A63" s="136" t="s">
        <v>333</v>
      </c>
      <c r="B63" s="136" t="s">
        <v>348</v>
      </c>
      <c r="C63" s="136" t="s">
        <v>349</v>
      </c>
      <c r="D63" s="144" t="s">
        <v>350</v>
      </c>
      <c r="E63" s="136">
        <v>4399</v>
      </c>
      <c r="F63" s="136">
        <v>2939</v>
      </c>
      <c r="G63" s="136">
        <v>16026</v>
      </c>
      <c r="H63" s="136">
        <v>22289</v>
      </c>
      <c r="I63" s="136">
        <v>75228</v>
      </c>
      <c r="J63" s="136">
        <v>133425</v>
      </c>
      <c r="K63" s="136">
        <v>127397</v>
      </c>
      <c r="L63" s="136">
        <v>131200</v>
      </c>
      <c r="M63" s="136">
        <v>69459</v>
      </c>
      <c r="N63" s="136">
        <v>153250</v>
      </c>
      <c r="O63" s="136">
        <v>118956</v>
      </c>
      <c r="P63" s="136">
        <v>104696</v>
      </c>
      <c r="Q63" s="136">
        <v>68676</v>
      </c>
      <c r="R63" s="136">
        <v>162306</v>
      </c>
      <c r="S63" s="136">
        <v>149497</v>
      </c>
      <c r="T63" s="136">
        <v>179543</v>
      </c>
      <c r="U63" s="136">
        <v>134257</v>
      </c>
      <c r="V63" s="136">
        <v>106142</v>
      </c>
      <c r="W63" s="136">
        <v>101929</v>
      </c>
      <c r="X63" s="136">
        <v>47911</v>
      </c>
      <c r="Y63" s="136">
        <v>35621</v>
      </c>
      <c r="Z63" s="136">
        <v>11429</v>
      </c>
      <c r="AA63" s="136">
        <v>13962</v>
      </c>
      <c r="AB63" s="136">
        <v>895</v>
      </c>
    </row>
    <row r="64" spans="1:28">
      <c r="A64" s="136" t="s">
        <v>333</v>
      </c>
      <c r="B64" s="136" t="s">
        <v>348</v>
      </c>
      <c r="C64" s="136" t="s">
        <v>351</v>
      </c>
      <c r="D64" s="144" t="s">
        <v>352</v>
      </c>
      <c r="E64" s="136">
        <v>9071</v>
      </c>
      <c r="F64" s="136">
        <v>4917</v>
      </c>
      <c r="G64" s="136">
        <v>0</v>
      </c>
      <c r="H64" s="136">
        <v>0</v>
      </c>
      <c r="I64" s="136">
        <v>0</v>
      </c>
      <c r="J64" s="136">
        <v>0</v>
      </c>
      <c r="K64" s="136">
        <v>0</v>
      </c>
      <c r="L64" s="136">
        <v>0</v>
      </c>
      <c r="M64" s="136">
        <v>10116</v>
      </c>
      <c r="N64" s="136">
        <v>17621</v>
      </c>
      <c r="O64" s="136">
        <v>12176</v>
      </c>
      <c r="P64" s="136">
        <v>22452</v>
      </c>
      <c r="Q64" s="136">
        <v>33081</v>
      </c>
      <c r="R64" s="136">
        <v>32845</v>
      </c>
      <c r="S64" s="136">
        <v>34679</v>
      </c>
      <c r="T64" s="136">
        <v>12529</v>
      </c>
      <c r="U64" s="136">
        <v>17453</v>
      </c>
      <c r="V64" s="136">
        <v>35194</v>
      </c>
      <c r="W64" s="136">
        <v>33558</v>
      </c>
      <c r="X64" s="136">
        <v>20993</v>
      </c>
      <c r="Y64" s="136">
        <v>18223</v>
      </c>
      <c r="Z64" s="136">
        <v>20226</v>
      </c>
      <c r="AA64" s="136">
        <v>20441</v>
      </c>
      <c r="AB64" s="136">
        <v>24719</v>
      </c>
    </row>
    <row r="65" spans="1:28">
      <c r="A65" s="136" t="s">
        <v>333</v>
      </c>
      <c r="B65" s="136" t="s">
        <v>348</v>
      </c>
      <c r="C65" s="136" t="s">
        <v>353</v>
      </c>
      <c r="D65" s="144" t="s">
        <v>354</v>
      </c>
      <c r="E65" s="136">
        <v>3</v>
      </c>
      <c r="F65" s="136">
        <v>23</v>
      </c>
      <c r="G65" s="136">
        <v>18</v>
      </c>
      <c r="H65" s="136">
        <v>6</v>
      </c>
      <c r="I65" s="136">
        <v>14</v>
      </c>
      <c r="J65" s="136">
        <v>24921</v>
      </c>
      <c r="K65" s="136">
        <v>37705</v>
      </c>
      <c r="L65" s="136">
        <v>27034</v>
      </c>
      <c r="M65" s="136">
        <v>40081</v>
      </c>
      <c r="N65" s="136">
        <v>11458</v>
      </c>
      <c r="O65" s="136">
        <v>14593</v>
      </c>
      <c r="P65" s="136">
        <v>19188</v>
      </c>
      <c r="Q65" s="136">
        <v>56310</v>
      </c>
      <c r="R65" s="136">
        <v>35842</v>
      </c>
      <c r="S65" s="136">
        <v>54291</v>
      </c>
      <c r="T65" s="136">
        <v>41870</v>
      </c>
      <c r="U65" s="136">
        <v>27838</v>
      </c>
      <c r="V65" s="136">
        <v>16948</v>
      </c>
      <c r="W65" s="136">
        <v>43865</v>
      </c>
      <c r="X65" s="136">
        <v>33154</v>
      </c>
      <c r="Y65" s="136">
        <v>36229</v>
      </c>
      <c r="Z65" s="136">
        <v>10091</v>
      </c>
      <c r="AA65" s="136">
        <v>5917</v>
      </c>
      <c r="AB65" s="136">
        <v>7743</v>
      </c>
    </row>
    <row r="66" spans="1:28">
      <c r="A66" s="136" t="s">
        <v>333</v>
      </c>
      <c r="B66" s="136" t="s">
        <v>355</v>
      </c>
      <c r="C66" s="136" t="s">
        <v>356</v>
      </c>
      <c r="D66" s="144" t="s">
        <v>357</v>
      </c>
      <c r="E66" s="136">
        <v>51657</v>
      </c>
      <c r="F66" s="136">
        <v>111072</v>
      </c>
      <c r="G66" s="136">
        <v>100553</v>
      </c>
      <c r="H66" s="136">
        <v>158349</v>
      </c>
      <c r="I66" s="136">
        <v>133561</v>
      </c>
      <c r="J66" s="136">
        <v>101391</v>
      </c>
      <c r="K66" s="136">
        <v>126132</v>
      </c>
      <c r="L66" s="136">
        <v>112872</v>
      </c>
      <c r="M66" s="136">
        <v>73375</v>
      </c>
      <c r="N66" s="136">
        <v>106407</v>
      </c>
      <c r="O66" s="136">
        <v>118337</v>
      </c>
      <c r="P66" s="136">
        <v>167328</v>
      </c>
      <c r="Q66" s="136">
        <v>227128</v>
      </c>
      <c r="R66" s="136">
        <v>214953</v>
      </c>
      <c r="S66" s="136">
        <v>281028</v>
      </c>
      <c r="T66" s="136">
        <v>306710</v>
      </c>
      <c r="U66" s="136">
        <v>275313</v>
      </c>
      <c r="V66" s="136">
        <v>245223</v>
      </c>
      <c r="W66" s="136">
        <v>221110</v>
      </c>
      <c r="X66" s="136">
        <v>181469</v>
      </c>
      <c r="Y66" s="136">
        <v>37252</v>
      </c>
      <c r="Z66" s="136">
        <v>11326</v>
      </c>
      <c r="AA66" s="136">
        <v>0</v>
      </c>
      <c r="AB66" s="136">
        <v>3</v>
      </c>
    </row>
    <row r="67" spans="1:28">
      <c r="A67" s="136" t="s">
        <v>333</v>
      </c>
      <c r="B67" s="136" t="s">
        <v>355</v>
      </c>
      <c r="C67" s="136" t="s">
        <v>358</v>
      </c>
      <c r="D67" s="144" t="s">
        <v>359</v>
      </c>
      <c r="E67" s="136">
        <v>6672</v>
      </c>
      <c r="F67" s="136">
        <v>1035</v>
      </c>
      <c r="G67" s="136">
        <v>551</v>
      </c>
      <c r="H67" s="136">
        <v>552</v>
      </c>
      <c r="I67" s="136">
        <v>553</v>
      </c>
      <c r="J67" s="136">
        <v>1249</v>
      </c>
      <c r="K67" s="136">
        <v>2208</v>
      </c>
      <c r="L67" s="136">
        <v>9987</v>
      </c>
      <c r="M67" s="136">
        <v>11441</v>
      </c>
      <c r="N67" s="136">
        <v>12988</v>
      </c>
      <c r="O67" s="136">
        <v>9531</v>
      </c>
      <c r="P67" s="136">
        <v>4495</v>
      </c>
      <c r="Q67" s="136">
        <v>3130</v>
      </c>
      <c r="R67" s="136">
        <v>1947</v>
      </c>
      <c r="S67" s="136">
        <v>1602</v>
      </c>
      <c r="T67" s="136">
        <v>12638</v>
      </c>
      <c r="U67" s="136">
        <v>15845</v>
      </c>
      <c r="V67" s="136">
        <v>16751</v>
      </c>
      <c r="W67" s="136">
        <v>16751</v>
      </c>
      <c r="X67" s="136">
        <v>16751</v>
      </c>
      <c r="Y67" s="136">
        <v>16751</v>
      </c>
      <c r="Z67" s="136">
        <v>16751</v>
      </c>
      <c r="AA67" s="136">
        <v>16386</v>
      </c>
      <c r="AB67" s="136">
        <v>10764</v>
      </c>
    </row>
    <row r="68" spans="1:28">
      <c r="A68" s="136" t="s">
        <v>333</v>
      </c>
      <c r="B68" s="136" t="s">
        <v>355</v>
      </c>
      <c r="C68" s="136" t="s">
        <v>360</v>
      </c>
      <c r="D68" s="144" t="s">
        <v>361</v>
      </c>
      <c r="E68" s="136">
        <v>0</v>
      </c>
      <c r="F68" s="136">
        <v>0</v>
      </c>
      <c r="G68" s="136">
        <v>0</v>
      </c>
      <c r="H68" s="136">
        <v>0</v>
      </c>
      <c r="I68" s="136">
        <v>0</v>
      </c>
      <c r="J68" s="136">
        <v>9484</v>
      </c>
      <c r="K68" s="136">
        <v>20906</v>
      </c>
      <c r="L68" s="136">
        <v>20202</v>
      </c>
      <c r="M68" s="136">
        <v>20145</v>
      </c>
      <c r="N68" s="136">
        <v>20957</v>
      </c>
      <c r="O68" s="136">
        <v>21662</v>
      </c>
      <c r="P68" s="136">
        <v>23711</v>
      </c>
      <c r="Q68" s="136">
        <v>16484</v>
      </c>
      <c r="R68" s="136">
        <v>16553</v>
      </c>
      <c r="S68" s="136">
        <v>42377</v>
      </c>
      <c r="T68" s="136">
        <v>40257</v>
      </c>
      <c r="U68" s="136">
        <v>40668</v>
      </c>
      <c r="V68" s="136">
        <v>43861</v>
      </c>
      <c r="W68" s="136">
        <v>24611</v>
      </c>
      <c r="X68" s="136">
        <v>50691</v>
      </c>
      <c r="Y68" s="136">
        <v>47948</v>
      </c>
      <c r="Z68" s="136">
        <v>8871</v>
      </c>
      <c r="AA68" s="136">
        <v>94</v>
      </c>
      <c r="AB68" s="136">
        <v>0</v>
      </c>
    </row>
    <row r="69" spans="1:28">
      <c r="A69" s="136" t="s">
        <v>333</v>
      </c>
      <c r="B69" s="136" t="s">
        <v>355</v>
      </c>
      <c r="C69" s="136" t="s">
        <v>362</v>
      </c>
      <c r="D69" s="144" t="s">
        <v>363</v>
      </c>
      <c r="E69" s="136">
        <v>0</v>
      </c>
      <c r="F69" s="136">
        <v>0</v>
      </c>
      <c r="G69" s="136">
        <v>27</v>
      </c>
      <c r="H69" s="136">
        <v>37</v>
      </c>
      <c r="I69" s="136">
        <v>110</v>
      </c>
      <c r="J69" s="136">
        <v>1906</v>
      </c>
      <c r="K69" s="136">
        <v>1999</v>
      </c>
      <c r="L69" s="136">
        <v>9047</v>
      </c>
      <c r="M69" s="136">
        <v>14603</v>
      </c>
      <c r="N69" s="136">
        <v>15674</v>
      </c>
      <c r="O69" s="136">
        <v>1434</v>
      </c>
      <c r="P69" s="136">
        <v>17537</v>
      </c>
      <c r="Q69" s="136">
        <v>23275</v>
      </c>
      <c r="R69" s="136">
        <v>12459</v>
      </c>
      <c r="S69" s="136">
        <v>9964</v>
      </c>
      <c r="T69" s="136">
        <v>16221</v>
      </c>
      <c r="U69" s="136">
        <v>15724</v>
      </c>
      <c r="V69" s="136">
        <v>19909</v>
      </c>
      <c r="W69" s="136">
        <v>24432</v>
      </c>
      <c r="X69" s="136">
        <v>16059</v>
      </c>
      <c r="Y69" s="136">
        <v>22279</v>
      </c>
      <c r="Z69" s="136">
        <v>18522</v>
      </c>
      <c r="AA69" s="136">
        <v>5928</v>
      </c>
      <c r="AB69" s="136">
        <v>0</v>
      </c>
    </row>
    <row r="70" spans="1:28">
      <c r="A70" s="136" t="s">
        <v>333</v>
      </c>
      <c r="B70" s="136" t="s">
        <v>364</v>
      </c>
      <c r="C70" s="136" t="s">
        <v>365</v>
      </c>
      <c r="D70" s="144" t="s">
        <v>366</v>
      </c>
      <c r="E70" s="136">
        <v>27206</v>
      </c>
      <c r="F70" s="136">
        <v>45202</v>
      </c>
      <c r="G70" s="136">
        <v>37719</v>
      </c>
      <c r="H70" s="136">
        <v>28901</v>
      </c>
      <c r="I70" s="136">
        <v>27258</v>
      </c>
      <c r="J70" s="136">
        <v>29022</v>
      </c>
      <c r="K70" s="136">
        <v>29294</v>
      </c>
      <c r="L70" s="136">
        <v>24250</v>
      </c>
      <c r="M70" s="136">
        <v>5631</v>
      </c>
      <c r="N70" s="136">
        <v>11552</v>
      </c>
      <c r="O70" s="136">
        <v>26402</v>
      </c>
      <c r="P70" s="136">
        <v>34858</v>
      </c>
      <c r="Q70" s="136">
        <v>59219</v>
      </c>
      <c r="R70" s="136">
        <v>88968</v>
      </c>
      <c r="S70" s="136">
        <v>85031</v>
      </c>
      <c r="T70" s="136">
        <v>85356</v>
      </c>
      <c r="U70" s="136">
        <v>67934</v>
      </c>
      <c r="V70" s="136">
        <v>34271</v>
      </c>
      <c r="W70" s="136">
        <v>34246</v>
      </c>
      <c r="X70" s="136">
        <v>27291</v>
      </c>
      <c r="Y70" s="136">
        <v>45249</v>
      </c>
      <c r="Z70" s="136">
        <v>20464</v>
      </c>
      <c r="AA70" s="136">
        <v>17959</v>
      </c>
      <c r="AB70" s="136">
        <v>3640</v>
      </c>
    </row>
    <row r="71" spans="1:28">
      <c r="A71" s="136" t="s">
        <v>333</v>
      </c>
      <c r="B71" s="136" t="s">
        <v>367</v>
      </c>
      <c r="C71" s="136" t="s">
        <v>368</v>
      </c>
      <c r="D71" s="144" t="s">
        <v>369</v>
      </c>
      <c r="E71" s="136">
        <v>115116</v>
      </c>
      <c r="F71" s="136">
        <v>188532</v>
      </c>
      <c r="G71" s="136">
        <v>148924</v>
      </c>
      <c r="H71" s="136">
        <v>212477</v>
      </c>
      <c r="I71" s="136">
        <v>183284</v>
      </c>
      <c r="J71" s="136">
        <v>122272</v>
      </c>
      <c r="K71" s="136">
        <v>196753</v>
      </c>
      <c r="L71" s="136">
        <v>214085</v>
      </c>
      <c r="M71" s="136">
        <v>146431</v>
      </c>
      <c r="N71" s="136">
        <v>260560</v>
      </c>
      <c r="O71" s="136">
        <v>240172</v>
      </c>
      <c r="P71" s="136">
        <v>276077</v>
      </c>
      <c r="Q71" s="136">
        <v>279147</v>
      </c>
      <c r="R71" s="136">
        <v>339715</v>
      </c>
      <c r="S71" s="136">
        <v>367803</v>
      </c>
      <c r="T71" s="136">
        <v>375310</v>
      </c>
      <c r="U71" s="136">
        <v>310667</v>
      </c>
      <c r="V71" s="136">
        <v>351088</v>
      </c>
      <c r="W71" s="136">
        <v>301346</v>
      </c>
      <c r="X71" s="136">
        <v>190029</v>
      </c>
      <c r="Y71" s="136">
        <v>63081</v>
      </c>
      <c r="Z71" s="136">
        <v>55061</v>
      </c>
      <c r="AA71" s="136">
        <v>58980</v>
      </c>
      <c r="AB71" s="136">
        <v>56788</v>
      </c>
    </row>
    <row r="72" spans="1:28">
      <c r="A72" s="136" t="s">
        <v>333</v>
      </c>
      <c r="B72" s="136" t="s">
        <v>370</v>
      </c>
      <c r="C72" s="136" t="s">
        <v>371</v>
      </c>
      <c r="D72" s="144" t="s">
        <v>372</v>
      </c>
      <c r="E72" s="136">
        <v>101717</v>
      </c>
      <c r="F72" s="136">
        <v>93824</v>
      </c>
      <c r="G72" s="136">
        <v>95787</v>
      </c>
      <c r="H72" s="136">
        <v>107990</v>
      </c>
      <c r="I72" s="136">
        <v>108026</v>
      </c>
      <c r="J72" s="136">
        <v>121090</v>
      </c>
      <c r="K72" s="136">
        <v>124661</v>
      </c>
      <c r="L72" s="136">
        <v>128299</v>
      </c>
      <c r="M72" s="136">
        <v>90762</v>
      </c>
      <c r="N72" s="136">
        <v>135121</v>
      </c>
      <c r="O72" s="136">
        <v>131747</v>
      </c>
      <c r="P72" s="136">
        <v>99139</v>
      </c>
      <c r="Q72" s="136">
        <v>115886</v>
      </c>
      <c r="R72" s="136">
        <v>74001</v>
      </c>
      <c r="S72" s="136">
        <v>177165</v>
      </c>
      <c r="T72" s="136">
        <v>186713</v>
      </c>
      <c r="U72" s="136">
        <v>179246</v>
      </c>
      <c r="V72" s="136">
        <v>151719</v>
      </c>
      <c r="W72" s="136">
        <v>176032</v>
      </c>
      <c r="X72" s="136">
        <v>142064</v>
      </c>
      <c r="Y72" s="136">
        <v>98437</v>
      </c>
      <c r="Z72" s="136">
        <v>77892</v>
      </c>
      <c r="AA72" s="136">
        <v>94434</v>
      </c>
      <c r="AB72" s="136">
        <v>91578</v>
      </c>
    </row>
    <row r="73" spans="1:28">
      <c r="A73" s="136" t="s">
        <v>333</v>
      </c>
      <c r="B73" s="136" t="s">
        <v>367</v>
      </c>
      <c r="C73" s="136" t="s">
        <v>373</v>
      </c>
      <c r="D73" s="144" t="s">
        <v>374</v>
      </c>
      <c r="E73" s="136">
        <v>49958</v>
      </c>
      <c r="F73" s="136">
        <v>77130</v>
      </c>
      <c r="G73" s="136">
        <v>54593</v>
      </c>
      <c r="H73" s="136">
        <v>88663</v>
      </c>
      <c r="I73" s="136">
        <v>83107</v>
      </c>
      <c r="J73" s="136">
        <v>32779</v>
      </c>
      <c r="K73" s="136">
        <v>83404</v>
      </c>
      <c r="L73" s="136">
        <v>95709</v>
      </c>
      <c r="M73" s="136">
        <v>65592</v>
      </c>
      <c r="N73" s="136">
        <v>95077</v>
      </c>
      <c r="O73" s="136">
        <v>68268</v>
      </c>
      <c r="P73" s="136">
        <v>112752</v>
      </c>
      <c r="Q73" s="136">
        <v>74883</v>
      </c>
      <c r="R73" s="136">
        <v>130097</v>
      </c>
      <c r="S73" s="136">
        <v>85975</v>
      </c>
      <c r="T73" s="136">
        <v>119316</v>
      </c>
      <c r="U73" s="136">
        <v>88490</v>
      </c>
      <c r="V73" s="136">
        <v>138785</v>
      </c>
      <c r="W73" s="136">
        <v>130601</v>
      </c>
      <c r="X73" s="136">
        <v>89409</v>
      </c>
      <c r="Y73" s="136">
        <v>12238</v>
      </c>
      <c r="Z73" s="136">
        <v>8134</v>
      </c>
      <c r="AA73" s="136">
        <v>3124</v>
      </c>
      <c r="AB73" s="136">
        <v>0</v>
      </c>
    </row>
    <row r="74" spans="1:28">
      <c r="A74" s="136" t="s">
        <v>333</v>
      </c>
      <c r="B74" s="136" t="s">
        <v>364</v>
      </c>
      <c r="C74" s="136" t="s">
        <v>375</v>
      </c>
      <c r="D74" s="144" t="s">
        <v>376</v>
      </c>
      <c r="E74" s="136">
        <v>0</v>
      </c>
      <c r="F74" s="136">
        <v>0</v>
      </c>
      <c r="G74" s="136">
        <v>0</v>
      </c>
      <c r="H74" s="136">
        <v>0</v>
      </c>
      <c r="I74" s="136">
        <v>0</v>
      </c>
      <c r="J74" s="136">
        <v>8940</v>
      </c>
      <c r="K74" s="136">
        <v>19185</v>
      </c>
      <c r="L74" s="136">
        <v>15055</v>
      </c>
      <c r="M74" s="136">
        <v>27953</v>
      </c>
      <c r="N74" s="136">
        <v>6650</v>
      </c>
      <c r="O74" s="136">
        <v>18836</v>
      </c>
      <c r="P74" s="136">
        <v>7507</v>
      </c>
      <c r="Q74" s="136">
        <v>5281</v>
      </c>
      <c r="R74" s="136">
        <v>1153</v>
      </c>
      <c r="S74" s="136">
        <v>3111</v>
      </c>
      <c r="T74" s="136">
        <v>5461</v>
      </c>
      <c r="U74" s="136">
        <v>17933</v>
      </c>
      <c r="V74" s="136">
        <v>15348</v>
      </c>
      <c r="W74" s="136">
        <v>36590</v>
      </c>
      <c r="X74" s="136">
        <v>28886</v>
      </c>
      <c r="Y74" s="136">
        <v>21951</v>
      </c>
      <c r="Z74" s="136">
        <v>8725</v>
      </c>
      <c r="AA74" s="136">
        <v>0</v>
      </c>
      <c r="AB74" s="136">
        <v>0</v>
      </c>
    </row>
    <row r="75" spans="1:28">
      <c r="A75" s="136" t="s">
        <v>333</v>
      </c>
      <c r="B75" s="136" t="s">
        <v>364</v>
      </c>
      <c r="C75" s="136" t="s">
        <v>377</v>
      </c>
      <c r="D75" s="144" t="s">
        <v>378</v>
      </c>
      <c r="E75" s="136">
        <v>23046</v>
      </c>
      <c r="F75" s="136">
        <v>29995</v>
      </c>
      <c r="G75" s="136">
        <v>31688</v>
      </c>
      <c r="H75" s="136">
        <v>29975</v>
      </c>
      <c r="I75" s="136">
        <v>29975</v>
      </c>
      <c r="J75" s="136">
        <v>31127</v>
      </c>
      <c r="K75" s="136">
        <v>29922</v>
      </c>
      <c r="L75" s="136">
        <v>31110</v>
      </c>
      <c r="M75" s="136">
        <v>35549</v>
      </c>
      <c r="N75" s="136">
        <v>39658</v>
      </c>
      <c r="O75" s="136">
        <v>44729</v>
      </c>
      <c r="P75" s="136">
        <v>51585</v>
      </c>
      <c r="Q75" s="136">
        <v>52281</v>
      </c>
      <c r="R75" s="136">
        <v>51705</v>
      </c>
      <c r="S75" s="136">
        <v>49947</v>
      </c>
      <c r="T75" s="136">
        <v>43430</v>
      </c>
      <c r="U75" s="136">
        <v>46457</v>
      </c>
      <c r="V75" s="136">
        <v>40377</v>
      </c>
      <c r="W75" s="136">
        <v>15158</v>
      </c>
      <c r="X75" s="136">
        <v>1234</v>
      </c>
      <c r="Y75" s="136">
        <v>1273</v>
      </c>
      <c r="Z75" s="136">
        <v>3984</v>
      </c>
      <c r="AA75" s="136">
        <v>6200</v>
      </c>
      <c r="AB75" s="136">
        <v>5741</v>
      </c>
    </row>
    <row r="76" spans="1:28">
      <c r="A76" s="136" t="s">
        <v>333</v>
      </c>
      <c r="B76" s="136" t="s">
        <v>364</v>
      </c>
      <c r="C76" s="136" t="s">
        <v>379</v>
      </c>
      <c r="D76" s="144" t="s">
        <v>380</v>
      </c>
      <c r="E76" s="136">
        <v>209</v>
      </c>
      <c r="F76" s="136">
        <v>203</v>
      </c>
      <c r="G76" s="136">
        <v>195</v>
      </c>
      <c r="H76" s="136">
        <v>251</v>
      </c>
      <c r="I76" s="136">
        <v>2847</v>
      </c>
      <c r="J76" s="136">
        <v>130213</v>
      </c>
      <c r="K76" s="136">
        <v>161462</v>
      </c>
      <c r="L76" s="136">
        <v>113411</v>
      </c>
      <c r="M76" s="136">
        <v>154128</v>
      </c>
      <c r="N76" s="136">
        <v>163386</v>
      </c>
      <c r="O76" s="136">
        <v>135335</v>
      </c>
      <c r="P76" s="136">
        <v>124906</v>
      </c>
      <c r="Q76" s="136">
        <v>157489</v>
      </c>
      <c r="R76" s="136">
        <v>174966</v>
      </c>
      <c r="S76" s="136">
        <v>211132</v>
      </c>
      <c r="T76" s="136">
        <v>182667</v>
      </c>
      <c r="U76" s="136">
        <v>189766</v>
      </c>
      <c r="V76" s="136">
        <v>170425</v>
      </c>
      <c r="W76" s="136">
        <v>133629</v>
      </c>
      <c r="X76" s="136">
        <v>52793</v>
      </c>
      <c r="Y76" s="136">
        <v>44787</v>
      </c>
      <c r="Z76" s="136">
        <v>56904</v>
      </c>
      <c r="AA76" s="136">
        <v>17829</v>
      </c>
      <c r="AB76" s="136">
        <v>9043</v>
      </c>
    </row>
    <row r="77" spans="1:28">
      <c r="A77" s="136" t="s">
        <v>381</v>
      </c>
      <c r="B77" s="136" t="s">
        <v>382</v>
      </c>
      <c r="C77" s="136" t="s">
        <v>383</v>
      </c>
      <c r="D77" s="144" t="s">
        <v>384</v>
      </c>
      <c r="E77" s="136">
        <v>59693</v>
      </c>
      <c r="F77" s="136">
        <v>57172</v>
      </c>
      <c r="G77" s="136">
        <v>68575</v>
      </c>
      <c r="H77" s="136">
        <v>47085</v>
      </c>
      <c r="I77" s="136">
        <v>46182</v>
      </c>
      <c r="J77" s="136">
        <v>71908</v>
      </c>
      <c r="K77" s="136">
        <v>43776</v>
      </c>
      <c r="L77" s="136">
        <v>46985</v>
      </c>
      <c r="M77" s="136">
        <v>4351</v>
      </c>
      <c r="N77" s="136">
        <v>7841</v>
      </c>
      <c r="O77" s="136">
        <v>4375</v>
      </c>
      <c r="P77" s="136">
        <v>10283</v>
      </c>
      <c r="Q77" s="136">
        <v>72679</v>
      </c>
      <c r="R77" s="136">
        <v>82049</v>
      </c>
      <c r="S77" s="136">
        <v>57938</v>
      </c>
      <c r="T77" s="136">
        <v>46452</v>
      </c>
      <c r="U77" s="136">
        <v>71540</v>
      </c>
      <c r="V77" s="136">
        <v>70397</v>
      </c>
      <c r="W77" s="136">
        <v>80386</v>
      </c>
      <c r="X77" s="136">
        <v>86763</v>
      </c>
      <c r="Y77" s="136">
        <v>79791</v>
      </c>
      <c r="Z77" s="136">
        <v>83706</v>
      </c>
      <c r="AA77" s="136">
        <v>41947</v>
      </c>
      <c r="AB77" s="136">
        <v>49463</v>
      </c>
    </row>
    <row r="78" spans="1:28">
      <c r="A78" s="136" t="s">
        <v>381</v>
      </c>
      <c r="B78" s="136" t="s">
        <v>382</v>
      </c>
      <c r="C78" s="136" t="s">
        <v>385</v>
      </c>
      <c r="D78" s="144" t="s">
        <v>386</v>
      </c>
      <c r="E78" s="136">
        <v>37937</v>
      </c>
      <c r="F78" s="136">
        <v>0</v>
      </c>
      <c r="G78" s="136">
        <v>2095</v>
      </c>
      <c r="H78" s="136">
        <v>6404</v>
      </c>
      <c r="I78" s="136">
        <v>29101</v>
      </c>
      <c r="J78" s="136">
        <v>81847</v>
      </c>
      <c r="K78" s="136">
        <v>91664</v>
      </c>
      <c r="L78" s="136">
        <v>93936</v>
      </c>
      <c r="M78" s="136">
        <v>86289</v>
      </c>
      <c r="N78" s="136">
        <v>65514</v>
      </c>
      <c r="O78" s="136">
        <v>69790</v>
      </c>
      <c r="P78" s="136">
        <v>68495</v>
      </c>
      <c r="Q78" s="136">
        <v>86452</v>
      </c>
      <c r="R78" s="136">
        <v>84110</v>
      </c>
      <c r="S78" s="136">
        <v>146550</v>
      </c>
      <c r="T78" s="136">
        <v>146257</v>
      </c>
      <c r="U78" s="136">
        <v>122655</v>
      </c>
      <c r="V78" s="136">
        <v>135043</v>
      </c>
      <c r="W78" s="136">
        <v>136974</v>
      </c>
      <c r="X78" s="136">
        <v>124893</v>
      </c>
      <c r="Y78" s="136">
        <v>130304</v>
      </c>
      <c r="Z78" s="136">
        <v>145533</v>
      </c>
      <c r="AA78" s="136">
        <v>126121</v>
      </c>
      <c r="AB78" s="136">
        <v>101762</v>
      </c>
    </row>
    <row r="79" spans="1:28">
      <c r="A79" s="136" t="s">
        <v>381</v>
      </c>
      <c r="B79" s="136" t="s">
        <v>382</v>
      </c>
      <c r="C79" s="136" t="s">
        <v>387</v>
      </c>
      <c r="D79" s="144" t="s">
        <v>388</v>
      </c>
      <c r="E79" s="136">
        <v>17892</v>
      </c>
      <c r="F79" s="136">
        <v>20545</v>
      </c>
      <c r="G79" s="136">
        <v>34190</v>
      </c>
      <c r="H79" s="136">
        <v>27177</v>
      </c>
      <c r="I79" s="136">
        <v>41106</v>
      </c>
      <c r="J79" s="136">
        <v>23331</v>
      </c>
      <c r="K79" s="136">
        <v>35797</v>
      </c>
      <c r="L79" s="136">
        <v>20076</v>
      </c>
      <c r="M79" s="136">
        <v>5816</v>
      </c>
      <c r="N79" s="136">
        <v>4568</v>
      </c>
      <c r="O79" s="136">
        <v>1220</v>
      </c>
      <c r="P79" s="136">
        <v>1220</v>
      </c>
      <c r="Q79" s="136">
        <v>7292</v>
      </c>
      <c r="R79" s="136">
        <v>21663</v>
      </c>
      <c r="S79" s="136">
        <v>23415</v>
      </c>
      <c r="T79" s="136">
        <v>31268</v>
      </c>
      <c r="U79" s="136">
        <v>32567</v>
      </c>
      <c r="V79" s="136">
        <v>37913</v>
      </c>
      <c r="W79" s="136">
        <v>37064</v>
      </c>
      <c r="X79" s="136">
        <v>33684</v>
      </c>
      <c r="Y79" s="136">
        <v>37769</v>
      </c>
      <c r="Z79" s="136">
        <v>37246</v>
      </c>
      <c r="AA79" s="136">
        <v>29702</v>
      </c>
      <c r="AB79" s="136">
        <v>9277</v>
      </c>
    </row>
    <row r="80" spans="1:28">
      <c r="A80" s="136" t="s">
        <v>381</v>
      </c>
      <c r="B80" s="136" t="s">
        <v>389</v>
      </c>
      <c r="C80" s="136" t="s">
        <v>390</v>
      </c>
      <c r="D80" s="144" t="s">
        <v>391</v>
      </c>
      <c r="E80" s="136">
        <v>0</v>
      </c>
      <c r="F80" s="136">
        <v>0</v>
      </c>
      <c r="G80" s="136">
        <v>0</v>
      </c>
      <c r="H80" s="136">
        <v>53422</v>
      </c>
      <c r="I80" s="136">
        <v>75897</v>
      </c>
      <c r="J80" s="136">
        <v>75646</v>
      </c>
      <c r="K80" s="136">
        <v>70528</v>
      </c>
      <c r="L80" s="136">
        <v>74956</v>
      </c>
      <c r="M80" s="136">
        <v>58438</v>
      </c>
      <c r="N80" s="136">
        <v>45265</v>
      </c>
      <c r="O80" s="136">
        <v>33035</v>
      </c>
      <c r="P80" s="136">
        <v>25802</v>
      </c>
      <c r="Q80" s="136">
        <v>70226</v>
      </c>
      <c r="R80" s="136">
        <v>98731</v>
      </c>
      <c r="S80" s="136">
        <v>105580</v>
      </c>
      <c r="T80" s="136">
        <v>86742</v>
      </c>
      <c r="U80" s="136">
        <v>42641</v>
      </c>
      <c r="V80" s="136">
        <v>85702</v>
      </c>
      <c r="W80" s="136">
        <v>105103</v>
      </c>
      <c r="X80" s="136">
        <v>102610</v>
      </c>
      <c r="Y80" s="136">
        <v>102577</v>
      </c>
      <c r="Z80" s="136">
        <v>90708</v>
      </c>
      <c r="AA80" s="136">
        <v>37334</v>
      </c>
      <c r="AB80" s="136">
        <v>7818</v>
      </c>
    </row>
    <row r="81" spans="1:28">
      <c r="A81" s="136" t="s">
        <v>381</v>
      </c>
      <c r="B81" s="136" t="s">
        <v>392</v>
      </c>
      <c r="C81" s="136" t="s">
        <v>393</v>
      </c>
      <c r="D81" s="144" t="s">
        <v>394</v>
      </c>
      <c r="E81" s="136">
        <v>0</v>
      </c>
      <c r="F81" s="136">
        <v>0</v>
      </c>
      <c r="G81" s="136">
        <v>0</v>
      </c>
      <c r="H81" s="136">
        <v>8668</v>
      </c>
      <c r="I81" s="136">
        <v>9869</v>
      </c>
      <c r="J81" s="136">
        <v>108514</v>
      </c>
      <c r="K81" s="136">
        <v>123112</v>
      </c>
      <c r="L81" s="136">
        <v>80988</v>
      </c>
      <c r="M81" s="136">
        <v>118334</v>
      </c>
      <c r="N81" s="136">
        <v>46808</v>
      </c>
      <c r="O81" s="136">
        <v>8297</v>
      </c>
      <c r="P81" s="136">
        <v>129328</v>
      </c>
      <c r="Q81" s="136">
        <v>128032</v>
      </c>
      <c r="R81" s="136">
        <v>126535</v>
      </c>
      <c r="S81" s="136">
        <v>123749</v>
      </c>
      <c r="T81" s="136">
        <v>124699</v>
      </c>
      <c r="U81" s="136">
        <v>124699</v>
      </c>
      <c r="V81" s="136">
        <v>119791</v>
      </c>
      <c r="W81" s="136">
        <v>56897</v>
      </c>
      <c r="X81" s="136">
        <v>89635</v>
      </c>
      <c r="Y81" s="136">
        <v>28283</v>
      </c>
      <c r="Z81" s="136">
        <v>6920</v>
      </c>
      <c r="AA81" s="136">
        <v>0</v>
      </c>
      <c r="AB81" s="136">
        <v>0</v>
      </c>
    </row>
    <row r="82" spans="1:28">
      <c r="A82" s="136" t="s">
        <v>381</v>
      </c>
      <c r="B82" s="136" t="s">
        <v>392</v>
      </c>
      <c r="C82" s="136" t="s">
        <v>395</v>
      </c>
      <c r="D82" s="144" t="s">
        <v>396</v>
      </c>
      <c r="E82" s="136">
        <v>1936</v>
      </c>
      <c r="F82" s="136">
        <v>1641</v>
      </c>
      <c r="G82" s="136">
        <v>1233</v>
      </c>
      <c r="H82" s="136">
        <v>1064</v>
      </c>
      <c r="I82" s="136">
        <v>539</v>
      </c>
      <c r="J82" s="136">
        <v>0</v>
      </c>
      <c r="K82" s="136">
        <v>0</v>
      </c>
      <c r="L82" s="136">
        <v>0</v>
      </c>
      <c r="M82" s="136">
        <v>0</v>
      </c>
      <c r="N82" s="136">
        <v>7721</v>
      </c>
      <c r="O82" s="136">
        <v>17134</v>
      </c>
      <c r="P82" s="136">
        <v>37180</v>
      </c>
      <c r="Q82" s="136">
        <v>43524</v>
      </c>
      <c r="R82" s="136">
        <v>41310</v>
      </c>
      <c r="S82" s="136">
        <v>39772</v>
      </c>
      <c r="T82" s="136">
        <v>41744</v>
      </c>
      <c r="U82" s="136">
        <v>36565</v>
      </c>
      <c r="V82" s="136">
        <v>24964</v>
      </c>
      <c r="W82" s="136">
        <v>16618</v>
      </c>
      <c r="X82" s="136">
        <v>4462</v>
      </c>
      <c r="Y82" s="136">
        <v>2045</v>
      </c>
      <c r="Z82" s="136">
        <v>2020</v>
      </c>
      <c r="AA82" s="136">
        <v>2020</v>
      </c>
      <c r="AB82" s="136">
        <v>1986</v>
      </c>
    </row>
    <row r="83" spans="1:28">
      <c r="A83" s="136" t="s">
        <v>381</v>
      </c>
      <c r="B83" s="136" t="s">
        <v>392</v>
      </c>
      <c r="C83" s="136" t="s">
        <v>397</v>
      </c>
      <c r="D83" s="144" t="s">
        <v>398</v>
      </c>
      <c r="E83" s="136">
        <v>11914</v>
      </c>
      <c r="F83" s="136">
        <v>1927</v>
      </c>
      <c r="G83" s="136">
        <v>1551</v>
      </c>
      <c r="H83" s="136">
        <v>1551</v>
      </c>
      <c r="I83" s="136">
        <v>2503</v>
      </c>
      <c r="J83" s="136">
        <v>6992</v>
      </c>
      <c r="K83" s="136">
        <v>50699</v>
      </c>
      <c r="L83" s="136">
        <v>55776</v>
      </c>
      <c r="M83" s="136">
        <v>43370</v>
      </c>
      <c r="N83" s="136">
        <v>69246</v>
      </c>
      <c r="O83" s="136">
        <v>52248</v>
      </c>
      <c r="P83" s="136">
        <v>78604</v>
      </c>
      <c r="Q83" s="136">
        <v>88335</v>
      </c>
      <c r="R83" s="136">
        <v>67877</v>
      </c>
      <c r="S83" s="136">
        <v>75563</v>
      </c>
      <c r="T83" s="136">
        <v>88683</v>
      </c>
      <c r="U83" s="136">
        <v>72023</v>
      </c>
      <c r="V83" s="136">
        <v>56445</v>
      </c>
      <c r="W83" s="136">
        <v>66241</v>
      </c>
      <c r="X83" s="136">
        <v>30129</v>
      </c>
      <c r="Y83" s="136">
        <v>35415</v>
      </c>
      <c r="Z83" s="136">
        <v>34951</v>
      </c>
      <c r="AA83" s="136">
        <v>24014</v>
      </c>
      <c r="AB83" s="136">
        <v>12186</v>
      </c>
    </row>
    <row r="84" spans="1:28">
      <c r="A84" s="136" t="s">
        <v>381</v>
      </c>
      <c r="B84" s="136" t="s">
        <v>389</v>
      </c>
      <c r="C84" s="136" t="s">
        <v>399</v>
      </c>
      <c r="D84" s="144" t="s">
        <v>400</v>
      </c>
      <c r="E84" s="136">
        <v>3424</v>
      </c>
      <c r="F84" s="136">
        <v>781</v>
      </c>
      <c r="G84" s="136">
        <v>20</v>
      </c>
      <c r="H84" s="136">
        <v>0</v>
      </c>
      <c r="I84" s="136">
        <v>1</v>
      </c>
      <c r="J84" s="136">
        <v>10</v>
      </c>
      <c r="K84" s="136">
        <v>204</v>
      </c>
      <c r="L84" s="136">
        <v>2570</v>
      </c>
      <c r="M84" s="136">
        <v>5089</v>
      </c>
      <c r="N84" s="136">
        <v>5089</v>
      </c>
      <c r="O84" s="136">
        <v>5089</v>
      </c>
      <c r="P84" s="136">
        <v>5089</v>
      </c>
      <c r="Q84" s="136">
        <v>4869</v>
      </c>
      <c r="R84" s="136">
        <v>4853</v>
      </c>
      <c r="S84" s="136">
        <v>3986</v>
      </c>
      <c r="T84" s="136">
        <v>4709</v>
      </c>
      <c r="U84" s="136">
        <v>7195</v>
      </c>
      <c r="V84" s="136">
        <v>7195</v>
      </c>
      <c r="W84" s="136">
        <v>7195</v>
      </c>
      <c r="X84" s="136">
        <v>5010</v>
      </c>
      <c r="Y84" s="136">
        <v>5601</v>
      </c>
      <c r="Z84" s="136">
        <v>5613</v>
      </c>
      <c r="AA84" s="136">
        <v>4065</v>
      </c>
      <c r="AB84" s="136">
        <v>3914</v>
      </c>
    </row>
    <row r="85" spans="1:28">
      <c r="A85" s="136" t="s">
        <v>381</v>
      </c>
      <c r="B85" s="136" t="s">
        <v>389</v>
      </c>
      <c r="C85" s="136" t="s">
        <v>401</v>
      </c>
      <c r="D85" s="144" t="s">
        <v>402</v>
      </c>
      <c r="E85" s="136">
        <v>0</v>
      </c>
      <c r="F85" s="136">
        <v>0</v>
      </c>
      <c r="G85" s="136">
        <v>210</v>
      </c>
      <c r="H85" s="136">
        <v>35036</v>
      </c>
      <c r="I85" s="136">
        <v>64105</v>
      </c>
      <c r="J85" s="136">
        <v>61483</v>
      </c>
      <c r="K85" s="136">
        <v>40305</v>
      </c>
      <c r="L85" s="136">
        <v>49801</v>
      </c>
      <c r="M85" s="136">
        <v>58293</v>
      </c>
      <c r="N85" s="136">
        <v>41662</v>
      </c>
      <c r="O85" s="136">
        <v>58083</v>
      </c>
      <c r="P85" s="136">
        <v>49818</v>
      </c>
      <c r="Q85" s="136">
        <v>26870</v>
      </c>
      <c r="R85" s="136">
        <v>53012</v>
      </c>
      <c r="S85" s="136">
        <v>78358</v>
      </c>
      <c r="T85" s="136">
        <v>65224</v>
      </c>
      <c r="U85" s="136">
        <v>74731</v>
      </c>
      <c r="V85" s="136">
        <v>78473</v>
      </c>
      <c r="W85" s="136">
        <v>78002</v>
      </c>
      <c r="X85" s="136">
        <v>77119</v>
      </c>
      <c r="Y85" s="136">
        <v>73292</v>
      </c>
      <c r="Z85" s="136">
        <v>52768</v>
      </c>
      <c r="AA85" s="136">
        <v>17310</v>
      </c>
      <c r="AB85" s="136">
        <v>1032</v>
      </c>
    </row>
    <row r="86" spans="1:28">
      <c r="A86" s="136" t="s">
        <v>381</v>
      </c>
      <c r="B86" s="136" t="s">
        <v>403</v>
      </c>
      <c r="C86" s="136" t="s">
        <v>404</v>
      </c>
      <c r="D86" s="144" t="s">
        <v>405</v>
      </c>
      <c r="E86" s="136">
        <v>116056</v>
      </c>
      <c r="F86" s="136">
        <v>114458</v>
      </c>
      <c r="G86" s="136">
        <v>110028</v>
      </c>
      <c r="H86" s="136">
        <v>99360</v>
      </c>
      <c r="I86" s="136">
        <v>103052</v>
      </c>
      <c r="J86" s="136">
        <v>71214</v>
      </c>
      <c r="K86" s="136">
        <v>114283</v>
      </c>
      <c r="L86" s="136">
        <v>115217</v>
      </c>
      <c r="M86" s="136">
        <v>114653</v>
      </c>
      <c r="N86" s="136">
        <v>104276</v>
      </c>
      <c r="O86" s="136">
        <v>86430</v>
      </c>
      <c r="P86" s="136">
        <v>113948</v>
      </c>
      <c r="Q86" s="136">
        <v>111602</v>
      </c>
      <c r="R86" s="136">
        <v>79320</v>
      </c>
      <c r="S86" s="136">
        <v>72815</v>
      </c>
      <c r="T86" s="136">
        <v>24399</v>
      </c>
      <c r="U86" s="136">
        <v>0</v>
      </c>
      <c r="V86" s="136">
        <v>0</v>
      </c>
      <c r="W86" s="136">
        <v>141</v>
      </c>
      <c r="X86" s="136">
        <v>26837</v>
      </c>
      <c r="Y86" s="136">
        <v>-1624508</v>
      </c>
      <c r="Z86" s="136">
        <v>108096</v>
      </c>
      <c r="AA86" s="136">
        <v>118315</v>
      </c>
      <c r="AB86" s="136">
        <v>115141</v>
      </c>
    </row>
    <row r="87" spans="1:28">
      <c r="A87" s="136" t="s">
        <v>381</v>
      </c>
      <c r="B87" s="136" t="s">
        <v>406</v>
      </c>
      <c r="C87" s="136" t="s">
        <v>407</v>
      </c>
      <c r="D87" s="144" t="s">
        <v>408</v>
      </c>
      <c r="E87" s="136">
        <v>59457</v>
      </c>
      <c r="F87" s="136">
        <v>79238</v>
      </c>
      <c r="G87" s="136">
        <v>74954</v>
      </c>
      <c r="H87" s="136">
        <v>76503</v>
      </c>
      <c r="I87" s="136">
        <v>71356</v>
      </c>
      <c r="J87" s="136">
        <v>20016</v>
      </c>
      <c r="K87" s="136">
        <v>69364</v>
      </c>
      <c r="L87" s="136">
        <v>67467</v>
      </c>
      <c r="M87" s="136">
        <v>76554</v>
      </c>
      <c r="N87" s="136">
        <v>144341</v>
      </c>
      <c r="O87" s="136">
        <v>106041</v>
      </c>
      <c r="P87" s="136">
        <v>109129</v>
      </c>
      <c r="Q87" s="136">
        <v>184813</v>
      </c>
      <c r="R87" s="136">
        <v>190911</v>
      </c>
      <c r="S87" s="136">
        <v>188273</v>
      </c>
      <c r="T87" s="136">
        <v>195651</v>
      </c>
      <c r="U87" s="136">
        <v>147262</v>
      </c>
      <c r="V87" s="136">
        <v>114402</v>
      </c>
      <c r="W87" s="136">
        <v>87880</v>
      </c>
      <c r="X87" s="136">
        <v>89933</v>
      </c>
      <c r="Y87" s="136">
        <v>75166</v>
      </c>
      <c r="Z87" s="136">
        <v>47371</v>
      </c>
      <c r="AA87" s="136">
        <v>24312</v>
      </c>
      <c r="AB87" s="136">
        <v>19300</v>
      </c>
    </row>
    <row r="88" spans="1:28">
      <c r="A88" s="136" t="s">
        <v>381</v>
      </c>
      <c r="B88" s="136" t="s">
        <v>403</v>
      </c>
      <c r="C88" s="136" t="s">
        <v>409</v>
      </c>
      <c r="D88" s="144" t="s">
        <v>410</v>
      </c>
      <c r="E88" s="136">
        <v>46013</v>
      </c>
      <c r="F88" s="136">
        <v>94336</v>
      </c>
      <c r="G88" s="136">
        <v>100161</v>
      </c>
      <c r="H88" s="136">
        <v>95007</v>
      </c>
      <c r="I88" s="136">
        <v>90450</v>
      </c>
      <c r="J88" s="136">
        <v>92600</v>
      </c>
      <c r="K88" s="136">
        <v>89145</v>
      </c>
      <c r="L88" s="136">
        <v>93254</v>
      </c>
      <c r="M88" s="136">
        <v>99177</v>
      </c>
      <c r="N88" s="136">
        <v>118475</v>
      </c>
      <c r="O88" s="136">
        <v>130091</v>
      </c>
      <c r="P88" s="136">
        <v>128008</v>
      </c>
      <c r="Q88" s="136">
        <v>133239</v>
      </c>
      <c r="R88" s="136">
        <v>141553</v>
      </c>
      <c r="S88" s="136">
        <v>141553</v>
      </c>
      <c r="T88" s="136">
        <v>141553</v>
      </c>
      <c r="U88" s="136">
        <v>140743</v>
      </c>
      <c r="V88" s="136">
        <v>135225</v>
      </c>
      <c r="W88" s="136">
        <v>135528</v>
      </c>
      <c r="X88" s="136">
        <v>102455</v>
      </c>
      <c r="Y88" s="136">
        <v>37356</v>
      </c>
      <c r="Z88" s="136">
        <v>1462</v>
      </c>
      <c r="AA88" s="136">
        <v>0</v>
      </c>
      <c r="AB88" s="136">
        <v>0</v>
      </c>
    </row>
    <row r="89" spans="1:28">
      <c r="A89" s="136" t="s">
        <v>381</v>
      </c>
      <c r="B89" s="136" t="s">
        <v>406</v>
      </c>
      <c r="C89" s="136" t="s">
        <v>411</v>
      </c>
      <c r="D89" s="144" t="s">
        <v>412</v>
      </c>
      <c r="E89" s="136">
        <v>9973</v>
      </c>
      <c r="F89" s="136">
        <v>2256</v>
      </c>
      <c r="G89" s="136">
        <v>1417</v>
      </c>
      <c r="H89" s="136">
        <v>1417</v>
      </c>
      <c r="I89" s="136">
        <v>11683</v>
      </c>
      <c r="J89" s="136">
        <v>10794</v>
      </c>
      <c r="K89" s="136">
        <v>45200</v>
      </c>
      <c r="L89" s="136">
        <v>58579</v>
      </c>
      <c r="M89" s="136">
        <v>53292</v>
      </c>
      <c r="N89" s="136">
        <v>66766</v>
      </c>
      <c r="O89" s="136">
        <v>65187</v>
      </c>
      <c r="P89" s="136">
        <v>44112</v>
      </c>
      <c r="Q89" s="136">
        <v>110368</v>
      </c>
      <c r="R89" s="136">
        <v>94568</v>
      </c>
      <c r="S89" s="136">
        <v>45660</v>
      </c>
      <c r="T89" s="136">
        <v>90327</v>
      </c>
      <c r="U89" s="136">
        <v>79851</v>
      </c>
      <c r="V89" s="136">
        <v>71900</v>
      </c>
      <c r="W89" s="136">
        <v>76860</v>
      </c>
      <c r="X89" s="136">
        <v>81250</v>
      </c>
      <c r="Y89" s="136">
        <v>27777</v>
      </c>
      <c r="Z89" s="136">
        <v>47036</v>
      </c>
      <c r="AA89" s="136">
        <v>40506</v>
      </c>
      <c r="AB89" s="136">
        <v>13167</v>
      </c>
    </row>
    <row r="90" spans="1:28">
      <c r="A90" s="136" t="s">
        <v>381</v>
      </c>
      <c r="B90" s="136" t="s">
        <v>406</v>
      </c>
      <c r="C90" s="136" t="s">
        <v>413</v>
      </c>
      <c r="D90" s="144" t="s">
        <v>414</v>
      </c>
      <c r="E90" s="136">
        <v>302</v>
      </c>
      <c r="F90" s="136">
        <v>16939</v>
      </c>
      <c r="G90" s="136">
        <v>39107</v>
      </c>
      <c r="H90" s="136">
        <v>34768</v>
      </c>
      <c r="I90" s="136">
        <v>42860</v>
      </c>
      <c r="J90" s="136">
        <v>25275</v>
      </c>
      <c r="K90" s="136">
        <v>49778</v>
      </c>
      <c r="L90" s="136">
        <v>32494</v>
      </c>
      <c r="M90" s="136">
        <v>41795</v>
      </c>
      <c r="N90" s="136">
        <v>2133</v>
      </c>
      <c r="O90" s="136">
        <v>0</v>
      </c>
      <c r="P90" s="136">
        <v>0</v>
      </c>
      <c r="Q90" s="136">
        <v>2028</v>
      </c>
      <c r="R90" s="136">
        <v>17607</v>
      </c>
      <c r="S90" s="136">
        <v>56850</v>
      </c>
      <c r="T90" s="136">
        <v>47025</v>
      </c>
      <c r="U90" s="136">
        <v>15841</v>
      </c>
      <c r="V90" s="136">
        <v>71030</v>
      </c>
      <c r="W90" s="136">
        <v>44760</v>
      </c>
      <c r="X90" s="136">
        <v>56864</v>
      </c>
      <c r="Y90" s="136">
        <v>62458</v>
      </c>
      <c r="Z90" s="136">
        <v>30503</v>
      </c>
      <c r="AA90" s="136">
        <v>7778</v>
      </c>
      <c r="AB90" s="136">
        <v>2541</v>
      </c>
    </row>
    <row r="91" spans="1:28">
      <c r="A91" s="136" t="s">
        <v>381</v>
      </c>
      <c r="B91" s="136" t="s">
        <v>415</v>
      </c>
      <c r="C91" s="136" t="s">
        <v>416</v>
      </c>
      <c r="D91" s="144" t="s">
        <v>417</v>
      </c>
      <c r="E91" s="136">
        <v>12346</v>
      </c>
      <c r="F91" s="136">
        <v>626</v>
      </c>
      <c r="G91" s="136">
        <v>1</v>
      </c>
      <c r="H91" s="136">
        <v>14088</v>
      </c>
      <c r="I91" s="136">
        <v>42979</v>
      </c>
      <c r="J91" s="136">
        <v>56264</v>
      </c>
      <c r="K91" s="136">
        <v>51075</v>
      </c>
      <c r="L91" s="136">
        <v>100203</v>
      </c>
      <c r="M91" s="136">
        <v>99746</v>
      </c>
      <c r="N91" s="136">
        <v>131119</v>
      </c>
      <c r="O91" s="136">
        <v>134208</v>
      </c>
      <c r="P91" s="136">
        <v>128146</v>
      </c>
      <c r="Q91" s="136">
        <v>111147</v>
      </c>
      <c r="R91" s="136">
        <v>141703</v>
      </c>
      <c r="S91" s="136">
        <v>153050</v>
      </c>
      <c r="T91" s="136">
        <v>142784</v>
      </c>
      <c r="U91" s="136">
        <v>125913</v>
      </c>
      <c r="V91" s="136">
        <v>83955</v>
      </c>
      <c r="W91" s="136">
        <v>109329</v>
      </c>
      <c r="X91" s="136">
        <v>117285</v>
      </c>
      <c r="Y91" s="136">
        <v>93065</v>
      </c>
      <c r="Z91" s="136">
        <v>107085</v>
      </c>
      <c r="AA91" s="136">
        <v>66917</v>
      </c>
      <c r="AB91" s="136">
        <v>16152</v>
      </c>
    </row>
    <row r="92" spans="1:28">
      <c r="A92" s="136" t="s">
        <v>381</v>
      </c>
      <c r="B92" s="136" t="s">
        <v>418</v>
      </c>
      <c r="C92" s="136" t="s">
        <v>419</v>
      </c>
      <c r="D92" s="144" t="s">
        <v>420</v>
      </c>
      <c r="E92" s="136">
        <v>8459</v>
      </c>
      <c r="F92" s="136">
        <v>2213</v>
      </c>
      <c r="G92" s="136">
        <v>4</v>
      </c>
      <c r="H92" s="136">
        <v>0</v>
      </c>
      <c r="I92" s="136">
        <v>0</v>
      </c>
      <c r="J92" s="136">
        <v>3383</v>
      </c>
      <c r="K92" s="136">
        <v>7275</v>
      </c>
      <c r="L92" s="136">
        <v>9221</v>
      </c>
      <c r="M92" s="136">
        <v>27753</v>
      </c>
      <c r="N92" s="136">
        <v>19228</v>
      </c>
      <c r="O92" s="136">
        <v>29654</v>
      </c>
      <c r="P92" s="136">
        <v>27386</v>
      </c>
      <c r="Q92" s="136">
        <v>22097</v>
      </c>
      <c r="R92" s="136">
        <v>31321</v>
      </c>
      <c r="S92" s="136">
        <v>23003</v>
      </c>
      <c r="T92" s="136">
        <v>23117</v>
      </c>
      <c r="U92" s="136">
        <v>23147</v>
      </c>
      <c r="V92" s="136">
        <v>39151</v>
      </c>
      <c r="W92" s="136">
        <v>36878</v>
      </c>
      <c r="X92" s="136">
        <v>37562</v>
      </c>
      <c r="Y92" s="136">
        <v>24239</v>
      </c>
      <c r="Z92" s="136">
        <v>8009</v>
      </c>
      <c r="AA92" s="136">
        <v>21019</v>
      </c>
      <c r="AB92" s="136">
        <v>25187</v>
      </c>
    </row>
    <row r="93" spans="1:28">
      <c r="A93" s="136" t="s">
        <v>381</v>
      </c>
      <c r="B93" s="136" t="s">
        <v>418</v>
      </c>
      <c r="C93" s="136" t="s">
        <v>421</v>
      </c>
      <c r="D93" s="144" t="s">
        <v>422</v>
      </c>
      <c r="E93" s="136">
        <v>61851</v>
      </c>
      <c r="F93" s="136">
        <v>21561</v>
      </c>
      <c r="G93" s="136">
        <v>30055</v>
      </c>
      <c r="H93" s="136">
        <v>4499</v>
      </c>
      <c r="I93" s="136">
        <v>158</v>
      </c>
      <c r="J93" s="136">
        <v>0</v>
      </c>
      <c r="K93" s="136">
        <v>13769</v>
      </c>
      <c r="L93" s="136">
        <v>43377</v>
      </c>
      <c r="M93" s="136">
        <v>24583</v>
      </c>
      <c r="N93" s="136">
        <v>79496</v>
      </c>
      <c r="O93" s="136">
        <v>86631</v>
      </c>
      <c r="P93" s="136">
        <v>69320</v>
      </c>
      <c r="Q93" s="136">
        <v>119805</v>
      </c>
      <c r="R93" s="136">
        <v>89525</v>
      </c>
      <c r="S93" s="136">
        <v>109849</v>
      </c>
      <c r="T93" s="136">
        <v>125839</v>
      </c>
      <c r="U93" s="136">
        <v>69163</v>
      </c>
      <c r="V93" s="136">
        <v>82621</v>
      </c>
      <c r="W93" s="136">
        <v>72575</v>
      </c>
      <c r="X93" s="136">
        <v>80386</v>
      </c>
      <c r="Y93" s="136">
        <v>84170</v>
      </c>
      <c r="Z93" s="136">
        <v>57508</v>
      </c>
      <c r="AA93" s="136">
        <v>56878</v>
      </c>
      <c r="AB93" s="136">
        <v>50171</v>
      </c>
    </row>
    <row r="94" spans="1:28">
      <c r="A94" s="136" t="s">
        <v>381</v>
      </c>
      <c r="B94" s="136" t="s">
        <v>423</v>
      </c>
      <c r="C94" s="136" t="s">
        <v>424</v>
      </c>
      <c r="D94" s="144" t="s">
        <v>425</v>
      </c>
      <c r="E94" s="136">
        <v>10638</v>
      </c>
      <c r="F94" s="136">
        <v>0</v>
      </c>
      <c r="G94" s="136">
        <v>0</v>
      </c>
      <c r="H94" s="136">
        <v>17074</v>
      </c>
      <c r="I94" s="136">
        <v>72044</v>
      </c>
      <c r="J94" s="136">
        <v>73718</v>
      </c>
      <c r="K94" s="136">
        <v>98086</v>
      </c>
      <c r="L94" s="136">
        <v>109411</v>
      </c>
      <c r="M94" s="136">
        <v>74129</v>
      </c>
      <c r="N94" s="136">
        <v>96141</v>
      </c>
      <c r="O94" s="136">
        <v>115104</v>
      </c>
      <c r="P94" s="136">
        <v>59891</v>
      </c>
      <c r="Q94" s="136">
        <v>142398</v>
      </c>
      <c r="R94" s="136">
        <v>144377</v>
      </c>
      <c r="S94" s="136">
        <v>117138</v>
      </c>
      <c r="T94" s="136">
        <v>128681</v>
      </c>
      <c r="U94" s="136">
        <v>90315</v>
      </c>
      <c r="V94" s="136">
        <v>121202</v>
      </c>
      <c r="W94" s="136">
        <v>48257</v>
      </c>
      <c r="X94" s="136">
        <v>64875</v>
      </c>
      <c r="Y94" s="136">
        <v>115909</v>
      </c>
      <c r="Z94" s="136">
        <v>115122</v>
      </c>
      <c r="AA94" s="136">
        <v>39462</v>
      </c>
      <c r="AB94" s="136">
        <v>31200</v>
      </c>
    </row>
    <row r="95" spans="1:28">
      <c r="A95" s="136" t="s">
        <v>381</v>
      </c>
      <c r="B95" s="136" t="s">
        <v>426</v>
      </c>
      <c r="C95" s="136" t="s">
        <v>427</v>
      </c>
      <c r="D95" s="144" t="s">
        <v>428</v>
      </c>
      <c r="E95" s="136">
        <v>14558</v>
      </c>
      <c r="F95" s="136">
        <v>16355</v>
      </c>
      <c r="G95" s="136">
        <v>8592</v>
      </c>
      <c r="H95" s="136">
        <v>8289</v>
      </c>
      <c r="I95" s="136">
        <v>7605</v>
      </c>
      <c r="J95" s="136">
        <v>13492</v>
      </c>
      <c r="K95" s="136">
        <v>19601</v>
      </c>
      <c r="L95" s="136">
        <v>40825</v>
      </c>
      <c r="M95" s="136">
        <v>38158</v>
      </c>
      <c r="N95" s="136">
        <v>56286</v>
      </c>
      <c r="O95" s="136">
        <v>23953</v>
      </c>
      <c r="P95" s="136">
        <v>9627</v>
      </c>
      <c r="Q95" s="136">
        <v>41062</v>
      </c>
      <c r="R95" s="136">
        <v>39554</v>
      </c>
      <c r="S95" s="136">
        <v>29747</v>
      </c>
      <c r="T95" s="136">
        <v>38937</v>
      </c>
      <c r="U95" s="136">
        <v>29495</v>
      </c>
      <c r="V95" s="136">
        <v>41564</v>
      </c>
      <c r="W95" s="136">
        <v>34421</v>
      </c>
      <c r="X95" s="136">
        <v>40233</v>
      </c>
      <c r="Y95" s="136">
        <v>26514</v>
      </c>
      <c r="Z95" s="136">
        <v>47014</v>
      </c>
      <c r="AA95" s="136">
        <v>39606</v>
      </c>
      <c r="AB95" s="136">
        <v>58051</v>
      </c>
    </row>
    <row r="96" spans="1:28">
      <c r="A96" s="136" t="s">
        <v>381</v>
      </c>
      <c r="B96" s="136" t="s">
        <v>423</v>
      </c>
      <c r="C96" s="136" t="s">
        <v>429</v>
      </c>
      <c r="D96" s="144" t="s">
        <v>430</v>
      </c>
      <c r="E96" s="136">
        <v>6224</v>
      </c>
      <c r="F96" s="136">
        <v>1055</v>
      </c>
      <c r="G96" s="136">
        <v>0</v>
      </c>
      <c r="H96" s="136">
        <v>0</v>
      </c>
      <c r="I96" s="136">
        <v>1180</v>
      </c>
      <c r="J96" s="136">
        <v>27449</v>
      </c>
      <c r="K96" s="136">
        <v>37665</v>
      </c>
      <c r="L96" s="136">
        <v>59918</v>
      </c>
      <c r="M96" s="136">
        <v>67371</v>
      </c>
      <c r="N96" s="136">
        <v>66439</v>
      </c>
      <c r="O96" s="136">
        <v>62147</v>
      </c>
      <c r="P96" s="136">
        <v>83669</v>
      </c>
      <c r="Q96" s="136">
        <v>93329</v>
      </c>
      <c r="R96" s="136">
        <v>87720</v>
      </c>
      <c r="S96" s="136">
        <v>74965</v>
      </c>
      <c r="T96" s="136">
        <v>47603</v>
      </c>
      <c r="U96" s="136">
        <v>54212</v>
      </c>
      <c r="V96" s="136">
        <v>46515</v>
      </c>
      <c r="W96" s="136">
        <v>51298</v>
      </c>
      <c r="X96" s="136">
        <v>53378</v>
      </c>
      <c r="Y96" s="136">
        <v>53597</v>
      </c>
      <c r="Z96" s="136">
        <v>55681</v>
      </c>
      <c r="AA96" s="136">
        <v>51152</v>
      </c>
      <c r="AB96" s="136">
        <v>9091</v>
      </c>
    </row>
    <row r="97" spans="1:28">
      <c r="A97" s="136" t="s">
        <v>381</v>
      </c>
      <c r="B97" s="136" t="s">
        <v>389</v>
      </c>
      <c r="C97" s="136" t="s">
        <v>431</v>
      </c>
      <c r="D97" s="144" t="s">
        <v>432</v>
      </c>
      <c r="E97" s="136">
        <v>125035</v>
      </c>
      <c r="F97" s="136">
        <v>118734</v>
      </c>
      <c r="G97" s="136">
        <v>145375</v>
      </c>
      <c r="H97" s="136">
        <v>144042</v>
      </c>
      <c r="I97" s="136">
        <v>119254</v>
      </c>
      <c r="J97" s="136">
        <v>115633</v>
      </c>
      <c r="K97" s="136">
        <v>109232</v>
      </c>
      <c r="L97" s="136">
        <v>75950</v>
      </c>
      <c r="M97" s="136">
        <v>32810</v>
      </c>
      <c r="N97" s="136">
        <v>59540</v>
      </c>
      <c r="O97" s="136">
        <v>90748</v>
      </c>
      <c r="P97" s="136">
        <v>94500</v>
      </c>
      <c r="Q97" s="136">
        <v>120485</v>
      </c>
      <c r="R97" s="136">
        <v>216471</v>
      </c>
      <c r="S97" s="136">
        <v>186264</v>
      </c>
      <c r="T97" s="136">
        <v>236726</v>
      </c>
      <c r="U97" s="136">
        <v>185538</v>
      </c>
      <c r="V97" s="136">
        <v>193549</v>
      </c>
      <c r="W97" s="136">
        <v>78252</v>
      </c>
      <c r="X97" s="136">
        <v>145626</v>
      </c>
      <c r="Y97" s="136">
        <v>147330</v>
      </c>
      <c r="Z97" s="136">
        <v>123412</v>
      </c>
      <c r="AA97" s="136">
        <v>139740</v>
      </c>
      <c r="AB97" s="136">
        <v>143257</v>
      </c>
    </row>
    <row r="98" spans="1:28">
      <c r="A98" s="136" t="s">
        <v>381</v>
      </c>
      <c r="B98" s="136" t="s">
        <v>403</v>
      </c>
      <c r="C98" s="136" t="s">
        <v>433</v>
      </c>
      <c r="D98" s="144" t="s">
        <v>434</v>
      </c>
      <c r="E98" s="136">
        <v>33739</v>
      </c>
      <c r="F98" s="136">
        <v>91948</v>
      </c>
      <c r="G98" s="136">
        <v>85325</v>
      </c>
      <c r="H98" s="136">
        <v>92415</v>
      </c>
      <c r="I98" s="136">
        <v>108395</v>
      </c>
      <c r="J98" s="136">
        <v>106787</v>
      </c>
      <c r="K98" s="136">
        <v>117098</v>
      </c>
      <c r="L98" s="136">
        <v>123607</v>
      </c>
      <c r="M98" s="136">
        <v>124816</v>
      </c>
      <c r="N98" s="136">
        <v>124816</v>
      </c>
      <c r="O98" s="136">
        <v>122204</v>
      </c>
      <c r="P98" s="136">
        <v>77585</v>
      </c>
      <c r="Q98" s="136">
        <v>119938</v>
      </c>
      <c r="R98" s="136">
        <v>123292</v>
      </c>
      <c r="S98" s="136">
        <v>119592</v>
      </c>
      <c r="T98" s="136">
        <v>112410</v>
      </c>
      <c r="U98" s="136">
        <v>127394</v>
      </c>
      <c r="V98" s="136">
        <v>133019</v>
      </c>
      <c r="W98" s="136">
        <v>146073</v>
      </c>
      <c r="X98" s="136">
        <v>122492</v>
      </c>
      <c r="Y98" s="136">
        <v>47846</v>
      </c>
      <c r="Z98" s="136">
        <v>0</v>
      </c>
      <c r="AA98" s="136">
        <v>0</v>
      </c>
      <c r="AB98" s="136">
        <v>0</v>
      </c>
    </row>
    <row r="99" spans="1:28">
      <c r="A99" s="136" t="s">
        <v>381</v>
      </c>
      <c r="B99" s="136" t="s">
        <v>435</v>
      </c>
      <c r="C99" s="136" t="s">
        <v>436</v>
      </c>
      <c r="D99" s="144" t="s">
        <v>437</v>
      </c>
      <c r="E99" s="136">
        <v>0</v>
      </c>
      <c r="F99" s="136">
        <v>0</v>
      </c>
      <c r="G99" s="136">
        <v>0</v>
      </c>
      <c r="H99" s="136">
        <v>0</v>
      </c>
      <c r="I99" s="136">
        <v>0</v>
      </c>
      <c r="J99" s="136">
        <v>0</v>
      </c>
      <c r="K99" s="136">
        <v>0</v>
      </c>
      <c r="L99" s="136">
        <v>181</v>
      </c>
      <c r="M99" s="136">
        <v>1097</v>
      </c>
      <c r="N99" s="136">
        <v>1636</v>
      </c>
      <c r="O99" s="136">
        <v>1636</v>
      </c>
      <c r="P99" s="136">
        <v>1636</v>
      </c>
      <c r="Q99" s="136">
        <v>1633</v>
      </c>
      <c r="R99" s="136">
        <v>5906</v>
      </c>
      <c r="S99" s="136">
        <v>9762</v>
      </c>
      <c r="T99" s="136">
        <v>24940</v>
      </c>
      <c r="U99" s="136">
        <v>57797</v>
      </c>
      <c r="V99" s="136">
        <v>38472</v>
      </c>
      <c r="W99" s="136">
        <v>42918</v>
      </c>
      <c r="X99" s="136">
        <v>41776</v>
      </c>
      <c r="Y99" s="136">
        <v>30681</v>
      </c>
      <c r="Z99" s="136">
        <v>60039</v>
      </c>
      <c r="AA99" s="136">
        <v>31250</v>
      </c>
      <c r="AB99" s="136">
        <v>15204</v>
      </c>
    </row>
    <row r="100" spans="1:28">
      <c r="A100" s="136" t="s">
        <v>381</v>
      </c>
      <c r="B100" s="136" t="s">
        <v>435</v>
      </c>
      <c r="C100" s="136" t="s">
        <v>438</v>
      </c>
      <c r="D100" s="144" t="s">
        <v>439</v>
      </c>
      <c r="E100" s="136">
        <v>58179</v>
      </c>
      <c r="F100" s="136">
        <v>77832</v>
      </c>
      <c r="G100" s="136">
        <v>78904</v>
      </c>
      <c r="H100" s="136">
        <v>78904</v>
      </c>
      <c r="I100" s="136">
        <v>79382</v>
      </c>
      <c r="J100" s="136">
        <v>79100</v>
      </c>
      <c r="K100" s="136">
        <v>79509</v>
      </c>
      <c r="L100" s="136">
        <v>59249</v>
      </c>
      <c r="M100" s="136">
        <v>13743</v>
      </c>
      <c r="N100" s="136">
        <v>64106</v>
      </c>
      <c r="O100" s="136">
        <v>80351</v>
      </c>
      <c r="P100" s="136">
        <v>59612</v>
      </c>
      <c r="Q100" s="136">
        <v>90408</v>
      </c>
      <c r="R100" s="136">
        <v>95271</v>
      </c>
      <c r="S100" s="136">
        <v>97361</v>
      </c>
      <c r="T100" s="136">
        <v>96335</v>
      </c>
      <c r="U100" s="136">
        <v>61602</v>
      </c>
      <c r="V100" s="136">
        <v>54091</v>
      </c>
      <c r="W100" s="136">
        <v>45826</v>
      </c>
      <c r="X100" s="136">
        <v>50159</v>
      </c>
      <c r="Y100" s="136">
        <v>52970</v>
      </c>
      <c r="Z100" s="136">
        <v>25453</v>
      </c>
      <c r="AA100" s="136">
        <v>7014</v>
      </c>
      <c r="AB100" s="136">
        <v>26994</v>
      </c>
    </row>
    <row r="101" spans="1:28">
      <c r="A101" s="136" t="s">
        <v>381</v>
      </c>
      <c r="B101" s="136" t="s">
        <v>440</v>
      </c>
      <c r="C101" s="136" t="s">
        <v>441</v>
      </c>
      <c r="D101" s="144" t="s">
        <v>442</v>
      </c>
      <c r="E101" s="136">
        <v>0</v>
      </c>
      <c r="F101" s="136">
        <v>0</v>
      </c>
      <c r="G101" s="136">
        <v>0</v>
      </c>
      <c r="H101" s="136">
        <v>19</v>
      </c>
      <c r="I101" s="136">
        <v>8709</v>
      </c>
      <c r="J101" s="136">
        <v>6127</v>
      </c>
      <c r="K101" s="136">
        <v>35161</v>
      </c>
      <c r="L101" s="136">
        <v>35009</v>
      </c>
      <c r="M101" s="136">
        <v>17865</v>
      </c>
      <c r="N101" s="136">
        <v>37518</v>
      </c>
      <c r="O101" s="136">
        <v>12816</v>
      </c>
      <c r="P101" s="136">
        <v>15093</v>
      </c>
      <c r="Q101" s="136">
        <v>24420</v>
      </c>
      <c r="R101" s="136">
        <v>35877</v>
      </c>
      <c r="S101" s="136">
        <v>37848</v>
      </c>
      <c r="T101" s="136">
        <v>43017</v>
      </c>
      <c r="U101" s="136">
        <v>25115</v>
      </c>
      <c r="V101" s="136">
        <v>39189</v>
      </c>
      <c r="W101" s="136">
        <v>22730</v>
      </c>
      <c r="X101" s="136">
        <v>9922</v>
      </c>
      <c r="Y101" s="136">
        <v>27072</v>
      </c>
      <c r="Z101" s="136">
        <v>18998</v>
      </c>
      <c r="AA101" s="136">
        <v>2019</v>
      </c>
      <c r="AB101" s="136">
        <v>0</v>
      </c>
    </row>
    <row r="102" spans="1:28">
      <c r="A102" s="136" t="s">
        <v>381</v>
      </c>
      <c r="B102" s="136" t="s">
        <v>440</v>
      </c>
      <c r="C102" s="136" t="s">
        <v>443</v>
      </c>
      <c r="D102" s="144" t="s">
        <v>444</v>
      </c>
      <c r="E102" s="136">
        <v>0</v>
      </c>
      <c r="F102" s="136">
        <v>0</v>
      </c>
      <c r="G102" s="136">
        <v>0</v>
      </c>
      <c r="H102" s="136">
        <v>34412</v>
      </c>
      <c r="I102" s="136">
        <v>53572</v>
      </c>
      <c r="J102" s="136">
        <v>57801</v>
      </c>
      <c r="K102" s="136">
        <v>52702</v>
      </c>
      <c r="L102" s="136">
        <v>42514</v>
      </c>
      <c r="M102" s="136">
        <v>51366</v>
      </c>
      <c r="N102" s="136">
        <v>50504</v>
      </c>
      <c r="O102" s="136">
        <v>45406</v>
      </c>
      <c r="P102" s="136">
        <v>43227</v>
      </c>
      <c r="Q102" s="136">
        <v>46216</v>
      </c>
      <c r="R102" s="136">
        <v>53527</v>
      </c>
      <c r="S102" s="136">
        <v>62099</v>
      </c>
      <c r="T102" s="136">
        <v>69113</v>
      </c>
      <c r="U102" s="136">
        <v>67824</v>
      </c>
      <c r="V102" s="136">
        <v>71600</v>
      </c>
      <c r="W102" s="136">
        <v>71725</v>
      </c>
      <c r="X102" s="136">
        <v>71258</v>
      </c>
      <c r="Y102" s="136">
        <v>68047</v>
      </c>
      <c r="Z102" s="136">
        <v>55943</v>
      </c>
      <c r="AA102" s="136">
        <v>26588</v>
      </c>
      <c r="AB102" s="136">
        <v>392</v>
      </c>
    </row>
    <row r="103" spans="1:28">
      <c r="A103" s="136" t="s">
        <v>381</v>
      </c>
      <c r="B103" s="136" t="s">
        <v>440</v>
      </c>
      <c r="C103" s="136" t="s">
        <v>445</v>
      </c>
      <c r="D103" s="144" t="s">
        <v>446</v>
      </c>
      <c r="E103" s="136">
        <v>0</v>
      </c>
      <c r="F103" s="136">
        <v>0</v>
      </c>
      <c r="G103" s="136">
        <v>0</v>
      </c>
      <c r="H103" s="136">
        <v>0</v>
      </c>
      <c r="I103" s="136">
        <v>0</v>
      </c>
      <c r="J103" s="136">
        <v>0</v>
      </c>
      <c r="K103" s="136">
        <v>0</v>
      </c>
      <c r="L103" s="136">
        <v>0</v>
      </c>
      <c r="M103" s="136">
        <v>0</v>
      </c>
      <c r="N103" s="136">
        <v>0</v>
      </c>
      <c r="O103" s="136">
        <v>0</v>
      </c>
      <c r="P103" s="136">
        <v>0</v>
      </c>
      <c r="Q103" s="136">
        <v>0</v>
      </c>
      <c r="R103" s="136">
        <v>0</v>
      </c>
      <c r="S103" s="136">
        <v>0</v>
      </c>
      <c r="T103" s="136">
        <v>261</v>
      </c>
      <c r="U103" s="136">
        <v>12757</v>
      </c>
      <c r="V103" s="136">
        <v>16217</v>
      </c>
      <c r="W103" s="136">
        <v>16694</v>
      </c>
      <c r="X103" s="136">
        <v>16694</v>
      </c>
      <c r="Y103" s="136">
        <v>17187</v>
      </c>
      <c r="Z103" s="136">
        <v>17268</v>
      </c>
      <c r="AA103" s="136">
        <v>13407</v>
      </c>
      <c r="AB103" s="136">
        <v>1461</v>
      </c>
    </row>
    <row r="104" spans="1:28">
      <c r="A104" s="136" t="s">
        <v>447</v>
      </c>
      <c r="B104" s="136" t="s">
        <v>448</v>
      </c>
      <c r="C104" s="136" t="s">
        <v>449</v>
      </c>
      <c r="D104" s="144" t="s">
        <v>450</v>
      </c>
      <c r="E104" s="136">
        <v>26093</v>
      </c>
      <c r="F104" s="136">
        <v>46964</v>
      </c>
      <c r="G104" s="136">
        <v>48556</v>
      </c>
      <c r="H104" s="136">
        <v>48859</v>
      </c>
      <c r="I104" s="136">
        <v>48859</v>
      </c>
      <c r="J104" s="136">
        <v>48859</v>
      </c>
      <c r="K104" s="136">
        <v>50937</v>
      </c>
      <c r="L104" s="136">
        <v>50198</v>
      </c>
      <c r="M104" s="136">
        <v>45234</v>
      </c>
      <c r="N104" s="136">
        <v>16729</v>
      </c>
      <c r="O104" s="136">
        <v>16021</v>
      </c>
      <c r="P104" s="136">
        <v>10662</v>
      </c>
      <c r="Q104" s="136">
        <v>10485</v>
      </c>
      <c r="R104" s="136">
        <v>25632</v>
      </c>
      <c r="S104" s="136">
        <v>50610</v>
      </c>
      <c r="T104" s="136">
        <v>52255</v>
      </c>
      <c r="U104" s="136">
        <v>53860</v>
      </c>
      <c r="V104" s="136">
        <v>53860</v>
      </c>
      <c r="W104" s="136">
        <v>53944</v>
      </c>
      <c r="X104" s="136">
        <v>56399</v>
      </c>
      <c r="Y104" s="136">
        <v>56399</v>
      </c>
      <c r="Z104" s="136">
        <v>48507</v>
      </c>
      <c r="AA104" s="136">
        <v>17102</v>
      </c>
      <c r="AB104" s="136">
        <v>17812</v>
      </c>
    </row>
    <row r="105" spans="1:28">
      <c r="A105" s="136" t="s">
        <v>447</v>
      </c>
      <c r="B105" s="136" t="s">
        <v>448</v>
      </c>
      <c r="C105" s="136" t="s">
        <v>451</v>
      </c>
      <c r="D105" s="144" t="s">
        <v>452</v>
      </c>
      <c r="E105" s="136">
        <v>187</v>
      </c>
      <c r="F105" s="136">
        <v>2</v>
      </c>
      <c r="G105" s="136">
        <v>45012</v>
      </c>
      <c r="H105" s="136">
        <v>137889</v>
      </c>
      <c r="I105" s="136">
        <v>114585</v>
      </c>
      <c r="J105" s="136">
        <v>149974</v>
      </c>
      <c r="K105" s="136">
        <v>141107</v>
      </c>
      <c r="L105" s="136">
        <v>120077</v>
      </c>
      <c r="M105" s="136">
        <v>84241</v>
      </c>
      <c r="N105" s="136">
        <v>179382</v>
      </c>
      <c r="O105" s="136">
        <v>184717</v>
      </c>
      <c r="P105" s="136">
        <v>219922</v>
      </c>
      <c r="Q105" s="136">
        <v>227746</v>
      </c>
      <c r="R105" s="136">
        <v>239374</v>
      </c>
      <c r="S105" s="136">
        <v>232632</v>
      </c>
      <c r="T105" s="136">
        <v>217096</v>
      </c>
      <c r="U105" s="136">
        <v>160663</v>
      </c>
      <c r="V105" s="136">
        <v>196155</v>
      </c>
      <c r="W105" s="136">
        <v>222717</v>
      </c>
      <c r="X105" s="136">
        <v>222303</v>
      </c>
      <c r="Y105" s="136">
        <v>176846</v>
      </c>
      <c r="Z105" s="136">
        <v>111524</v>
      </c>
      <c r="AA105" s="136">
        <v>20924</v>
      </c>
      <c r="AB105" s="136">
        <v>3308</v>
      </c>
    </row>
    <row r="106" spans="1:28">
      <c r="A106" s="136" t="s">
        <v>447</v>
      </c>
      <c r="B106" s="136" t="s">
        <v>453</v>
      </c>
      <c r="C106" s="136" t="s">
        <v>454</v>
      </c>
      <c r="D106" s="144" t="s">
        <v>455</v>
      </c>
      <c r="E106" s="136">
        <v>0</v>
      </c>
      <c r="F106" s="136">
        <v>0</v>
      </c>
      <c r="G106" s="136">
        <v>1731</v>
      </c>
      <c r="H106" s="136">
        <v>5693</v>
      </c>
      <c r="I106" s="136">
        <v>30417</v>
      </c>
      <c r="J106" s="136">
        <v>37255</v>
      </c>
      <c r="K106" s="136">
        <v>51852</v>
      </c>
      <c r="L106" s="136">
        <v>61651</v>
      </c>
      <c r="M106" s="136">
        <v>62014</v>
      </c>
      <c r="N106" s="136">
        <v>51473</v>
      </c>
      <c r="O106" s="136">
        <v>62681</v>
      </c>
      <c r="P106" s="136">
        <v>113665</v>
      </c>
      <c r="Q106" s="136">
        <v>129851</v>
      </c>
      <c r="R106" s="136">
        <v>132228</v>
      </c>
      <c r="S106" s="136">
        <v>131661</v>
      </c>
      <c r="T106" s="136">
        <v>103157</v>
      </c>
      <c r="U106" s="136">
        <v>81067</v>
      </c>
      <c r="V106" s="136">
        <v>103471</v>
      </c>
      <c r="W106" s="136">
        <v>112171</v>
      </c>
      <c r="X106" s="136">
        <v>115800</v>
      </c>
      <c r="Y106" s="136">
        <v>102757</v>
      </c>
      <c r="Z106" s="136">
        <v>42804</v>
      </c>
      <c r="AA106" s="136">
        <v>10983</v>
      </c>
      <c r="AB106" s="136">
        <v>0</v>
      </c>
    </row>
    <row r="107" spans="1:28">
      <c r="A107" s="136" t="s">
        <v>447</v>
      </c>
      <c r="B107" s="136" t="s">
        <v>456</v>
      </c>
      <c r="C107" s="136" t="s">
        <v>457</v>
      </c>
      <c r="D107" s="144" t="s">
        <v>458</v>
      </c>
      <c r="E107" s="136">
        <v>93934</v>
      </c>
      <c r="F107" s="136">
        <v>145508</v>
      </c>
      <c r="G107" s="136">
        <v>184518</v>
      </c>
      <c r="H107" s="136">
        <v>160927</v>
      </c>
      <c r="I107" s="136">
        <v>122816</v>
      </c>
      <c r="J107" s="136">
        <v>90578</v>
      </c>
      <c r="K107" s="136">
        <v>98926</v>
      </c>
      <c r="L107" s="136">
        <v>149609</v>
      </c>
      <c r="M107" s="136">
        <v>168244</v>
      </c>
      <c r="N107" s="136">
        <v>229018</v>
      </c>
      <c r="O107" s="136">
        <v>252827</v>
      </c>
      <c r="P107" s="136">
        <v>245627</v>
      </c>
      <c r="Q107" s="136">
        <v>285069</v>
      </c>
      <c r="R107" s="136">
        <v>268322</v>
      </c>
      <c r="S107" s="136">
        <v>283613</v>
      </c>
      <c r="T107" s="136">
        <v>279620</v>
      </c>
      <c r="U107" s="136">
        <v>270027</v>
      </c>
      <c r="V107" s="136">
        <v>262840</v>
      </c>
      <c r="W107" s="136">
        <v>250268</v>
      </c>
      <c r="X107" s="136">
        <v>228450</v>
      </c>
      <c r="Y107" s="136">
        <v>164514</v>
      </c>
      <c r="Z107" s="136">
        <v>112420</v>
      </c>
      <c r="AA107" s="136">
        <v>90235</v>
      </c>
      <c r="AB107" s="136">
        <v>94595</v>
      </c>
    </row>
    <row r="108" spans="1:28">
      <c r="A108" s="136" t="s">
        <v>447</v>
      </c>
      <c r="B108" s="136" t="s">
        <v>453</v>
      </c>
      <c r="C108" s="136" t="s">
        <v>459</v>
      </c>
      <c r="D108" s="144" t="s">
        <v>460</v>
      </c>
      <c r="E108" s="136">
        <v>1522</v>
      </c>
      <c r="F108" s="136">
        <v>1522</v>
      </c>
      <c r="G108" s="136">
        <v>1522</v>
      </c>
      <c r="H108" s="136">
        <v>3849</v>
      </c>
      <c r="I108" s="136">
        <v>9643</v>
      </c>
      <c r="J108" s="136">
        <v>30149</v>
      </c>
      <c r="K108" s="136">
        <v>39493</v>
      </c>
      <c r="L108" s="136">
        <v>53470</v>
      </c>
      <c r="M108" s="136">
        <v>74690</v>
      </c>
      <c r="N108" s="136">
        <v>67771</v>
      </c>
      <c r="O108" s="136">
        <v>120649</v>
      </c>
      <c r="P108" s="136">
        <v>153451</v>
      </c>
      <c r="Q108" s="136">
        <v>163423</v>
      </c>
      <c r="R108" s="136">
        <v>167248</v>
      </c>
      <c r="S108" s="136">
        <v>152732</v>
      </c>
      <c r="T108" s="136">
        <v>120836</v>
      </c>
      <c r="U108" s="136">
        <v>115132</v>
      </c>
      <c r="V108" s="136">
        <v>117513</v>
      </c>
      <c r="W108" s="136">
        <v>116828</v>
      </c>
      <c r="X108" s="136">
        <v>115491</v>
      </c>
      <c r="Y108" s="136">
        <v>94072</v>
      </c>
      <c r="Z108" s="136">
        <v>53040</v>
      </c>
      <c r="AA108" s="136">
        <v>15507</v>
      </c>
      <c r="AB108" s="136">
        <v>2331</v>
      </c>
    </row>
    <row r="109" spans="1:28">
      <c r="A109" s="136" t="s">
        <v>447</v>
      </c>
      <c r="B109" s="136" t="s">
        <v>461</v>
      </c>
      <c r="C109" s="136" t="s">
        <v>462</v>
      </c>
      <c r="D109" s="144" t="s">
        <v>463</v>
      </c>
      <c r="E109" s="136">
        <v>965</v>
      </c>
      <c r="F109" s="136">
        <v>0</v>
      </c>
      <c r="G109" s="136">
        <v>0</v>
      </c>
      <c r="H109" s="136">
        <v>51237</v>
      </c>
      <c r="I109" s="136">
        <v>69353</v>
      </c>
      <c r="J109" s="136">
        <v>107951</v>
      </c>
      <c r="K109" s="136">
        <v>157063</v>
      </c>
      <c r="L109" s="136">
        <v>126121</v>
      </c>
      <c r="M109" s="136">
        <v>117617</v>
      </c>
      <c r="N109" s="136">
        <v>100024</v>
      </c>
      <c r="O109" s="136">
        <v>176268</v>
      </c>
      <c r="P109" s="136">
        <v>193631</v>
      </c>
      <c r="Q109" s="136">
        <v>197609</v>
      </c>
      <c r="R109" s="136">
        <v>198039</v>
      </c>
      <c r="S109" s="136">
        <v>184210</v>
      </c>
      <c r="T109" s="136">
        <v>147257</v>
      </c>
      <c r="U109" s="136">
        <v>178717</v>
      </c>
      <c r="V109" s="136">
        <v>169198</v>
      </c>
      <c r="W109" s="136">
        <v>185786</v>
      </c>
      <c r="X109" s="136">
        <v>174014</v>
      </c>
      <c r="Y109" s="136">
        <v>108096</v>
      </c>
      <c r="Z109" s="136">
        <v>54148</v>
      </c>
      <c r="AA109" s="136">
        <v>70414</v>
      </c>
      <c r="AB109" s="136">
        <v>35371</v>
      </c>
    </row>
    <row r="110" spans="1:28">
      <c r="A110" s="136" t="s">
        <v>447</v>
      </c>
      <c r="B110" s="136" t="s">
        <v>461</v>
      </c>
      <c r="C110" s="136" t="s">
        <v>464</v>
      </c>
      <c r="D110" s="144" t="s">
        <v>465</v>
      </c>
      <c r="E110" s="136">
        <v>1499</v>
      </c>
      <c r="F110" s="136">
        <v>0</v>
      </c>
      <c r="G110" s="136">
        <v>313</v>
      </c>
      <c r="H110" s="136">
        <v>30218</v>
      </c>
      <c r="I110" s="136">
        <v>45448</v>
      </c>
      <c r="J110" s="136">
        <v>78719</v>
      </c>
      <c r="K110" s="136">
        <v>108048</v>
      </c>
      <c r="L110" s="136">
        <v>81019</v>
      </c>
      <c r="M110" s="136">
        <v>102304</v>
      </c>
      <c r="N110" s="136">
        <v>47695</v>
      </c>
      <c r="O110" s="136">
        <v>112380</v>
      </c>
      <c r="P110" s="136">
        <v>138692</v>
      </c>
      <c r="Q110" s="136">
        <v>134176</v>
      </c>
      <c r="R110" s="136">
        <v>134465</v>
      </c>
      <c r="S110" s="136">
        <v>128907</v>
      </c>
      <c r="T110" s="136">
        <v>90428</v>
      </c>
      <c r="U110" s="136">
        <v>116267</v>
      </c>
      <c r="V110" s="136">
        <v>137063</v>
      </c>
      <c r="W110" s="136">
        <v>142948</v>
      </c>
      <c r="X110" s="136">
        <v>133328</v>
      </c>
      <c r="Y110" s="136">
        <v>109730</v>
      </c>
      <c r="Z110" s="136">
        <v>49918</v>
      </c>
      <c r="AA110" s="136">
        <v>25882</v>
      </c>
      <c r="AB110" s="136">
        <v>23220</v>
      </c>
    </row>
    <row r="111" spans="1:28">
      <c r="A111" s="136" t="s">
        <v>447</v>
      </c>
      <c r="B111" s="136" t="s">
        <v>453</v>
      </c>
      <c r="C111" s="136" t="s">
        <v>466</v>
      </c>
      <c r="D111" s="144" t="s">
        <v>467</v>
      </c>
      <c r="E111" s="136">
        <v>80496</v>
      </c>
      <c r="F111" s="136">
        <v>52209</v>
      </c>
      <c r="G111" s="136">
        <v>4914</v>
      </c>
      <c r="H111" s="136">
        <v>8</v>
      </c>
      <c r="I111" s="136">
        <v>3609</v>
      </c>
      <c r="J111" s="136">
        <v>42752</v>
      </c>
      <c r="K111" s="136">
        <v>104955</v>
      </c>
      <c r="L111" s="136">
        <v>115748</v>
      </c>
      <c r="M111" s="136">
        <v>61716</v>
      </c>
      <c r="N111" s="136">
        <v>108021</v>
      </c>
      <c r="O111" s="136">
        <v>173579</v>
      </c>
      <c r="P111" s="136">
        <v>148249</v>
      </c>
      <c r="Q111" s="136">
        <v>253758</v>
      </c>
      <c r="R111" s="136">
        <v>266916</v>
      </c>
      <c r="S111" s="136">
        <v>264450</v>
      </c>
      <c r="T111" s="136">
        <v>224278</v>
      </c>
      <c r="U111" s="136">
        <v>163355</v>
      </c>
      <c r="V111" s="136">
        <v>181801</v>
      </c>
      <c r="W111" s="136">
        <v>186267</v>
      </c>
      <c r="X111" s="136">
        <v>171462</v>
      </c>
      <c r="Y111" s="136">
        <v>119184</v>
      </c>
      <c r="Z111" s="136">
        <v>41382</v>
      </c>
      <c r="AA111" s="136">
        <v>50369</v>
      </c>
      <c r="AB111" s="136">
        <v>69540</v>
      </c>
    </row>
    <row r="112" spans="1:28">
      <c r="A112" s="136" t="s">
        <v>447</v>
      </c>
      <c r="B112" s="136" t="s">
        <v>468</v>
      </c>
      <c r="C112" s="136" t="s">
        <v>469</v>
      </c>
      <c r="D112" s="144" t="s">
        <v>470</v>
      </c>
      <c r="E112" s="136">
        <v>1875</v>
      </c>
      <c r="F112" s="136">
        <v>8141</v>
      </c>
      <c r="G112" s="136">
        <v>16170</v>
      </c>
      <c r="H112" s="136">
        <v>16414</v>
      </c>
      <c r="I112" s="136">
        <v>15999</v>
      </c>
      <c r="J112" s="136">
        <v>15372</v>
      </c>
      <c r="K112" s="136">
        <v>15372</v>
      </c>
      <c r="L112" s="136">
        <v>15499</v>
      </c>
      <c r="M112" s="136">
        <v>13841</v>
      </c>
      <c r="N112" s="136">
        <v>17981</v>
      </c>
      <c r="O112" s="136">
        <v>26742</v>
      </c>
      <c r="P112" s="136">
        <v>26742</v>
      </c>
      <c r="Q112" s="136">
        <v>26742</v>
      </c>
      <c r="R112" s="136">
        <v>26742</v>
      </c>
      <c r="S112" s="136">
        <v>26742</v>
      </c>
      <c r="T112" s="136">
        <v>23531</v>
      </c>
      <c r="U112" s="136">
        <v>18562</v>
      </c>
      <c r="V112" s="136">
        <v>24408</v>
      </c>
      <c r="W112" s="136">
        <v>25668</v>
      </c>
      <c r="X112" s="136">
        <v>25801</v>
      </c>
      <c r="Y112" s="136">
        <v>25801</v>
      </c>
      <c r="Z112" s="136">
        <v>24738</v>
      </c>
      <c r="AA112" s="136">
        <v>6314</v>
      </c>
      <c r="AB112" s="136">
        <v>1914</v>
      </c>
    </row>
    <row r="113" spans="1:28">
      <c r="A113" s="136" t="s">
        <v>447</v>
      </c>
      <c r="B113" s="136" t="s">
        <v>468</v>
      </c>
      <c r="C113" s="136" t="s">
        <v>471</v>
      </c>
      <c r="D113" s="144" t="s">
        <v>472</v>
      </c>
      <c r="E113" s="136">
        <v>33050</v>
      </c>
      <c r="F113" s="136">
        <v>44300</v>
      </c>
      <c r="G113" s="136">
        <v>63441</v>
      </c>
      <c r="H113" s="136">
        <v>98746</v>
      </c>
      <c r="I113" s="136">
        <v>91891</v>
      </c>
      <c r="J113" s="136">
        <v>90363</v>
      </c>
      <c r="K113" s="136">
        <v>105101</v>
      </c>
      <c r="L113" s="136">
        <v>62440</v>
      </c>
      <c r="M113" s="136">
        <v>85581</v>
      </c>
      <c r="N113" s="136">
        <v>129682</v>
      </c>
      <c r="O113" s="136">
        <v>155827</v>
      </c>
      <c r="P113" s="136">
        <v>219910</v>
      </c>
      <c r="Q113" s="136">
        <v>160461</v>
      </c>
      <c r="R113" s="136">
        <v>214109</v>
      </c>
      <c r="S113" s="136">
        <v>222493</v>
      </c>
      <c r="T113" s="136">
        <v>159573</v>
      </c>
      <c r="U113" s="136">
        <v>154176</v>
      </c>
      <c r="V113" s="136">
        <v>169620</v>
      </c>
      <c r="W113" s="136">
        <v>176840</v>
      </c>
      <c r="X113" s="136">
        <v>119234</v>
      </c>
      <c r="Y113" s="136">
        <v>38108</v>
      </c>
      <c r="Z113" s="136">
        <v>70610</v>
      </c>
      <c r="AA113" s="136">
        <v>56261</v>
      </c>
      <c r="AB113" s="136">
        <v>15516</v>
      </c>
    </row>
    <row r="114" spans="1:28">
      <c r="A114" s="136" t="s">
        <v>447</v>
      </c>
      <c r="B114" s="136" t="s">
        <v>473</v>
      </c>
      <c r="C114" s="136" t="s">
        <v>474</v>
      </c>
      <c r="D114" s="144" t="s">
        <v>475</v>
      </c>
      <c r="E114" s="136">
        <v>50825</v>
      </c>
      <c r="F114" s="136">
        <v>46931</v>
      </c>
      <c r="G114" s="136">
        <v>12578</v>
      </c>
      <c r="H114" s="136">
        <v>2121</v>
      </c>
      <c r="I114" s="136">
        <v>474</v>
      </c>
      <c r="J114" s="136">
        <v>432</v>
      </c>
      <c r="K114" s="136">
        <v>458</v>
      </c>
      <c r="L114" s="136">
        <v>13187</v>
      </c>
      <c r="M114" s="136">
        <v>69313</v>
      </c>
      <c r="N114" s="136">
        <v>93119</v>
      </c>
      <c r="O114" s="136">
        <v>123820</v>
      </c>
      <c r="P114" s="136">
        <v>137199</v>
      </c>
      <c r="Q114" s="136">
        <v>145583</v>
      </c>
      <c r="R114" s="136">
        <v>168823</v>
      </c>
      <c r="S114" s="136">
        <v>185366</v>
      </c>
      <c r="T114" s="136">
        <v>172746</v>
      </c>
      <c r="U114" s="136">
        <v>100687</v>
      </c>
      <c r="V114" s="136">
        <v>82994</v>
      </c>
      <c r="W114" s="136">
        <v>149321</v>
      </c>
      <c r="X114" s="136">
        <v>157508</v>
      </c>
      <c r="Y114" s="136">
        <v>116863</v>
      </c>
      <c r="Z114" s="136">
        <v>86704</v>
      </c>
      <c r="AA114" s="136">
        <v>44971</v>
      </c>
      <c r="AB114" s="136">
        <v>49277</v>
      </c>
    </row>
    <row r="115" spans="1:28">
      <c r="A115" s="136" t="s">
        <v>447</v>
      </c>
      <c r="B115" s="136" t="s">
        <v>473</v>
      </c>
      <c r="C115" s="136" t="s">
        <v>476</v>
      </c>
      <c r="D115" s="144" t="s">
        <v>477</v>
      </c>
      <c r="E115" s="136">
        <v>38086</v>
      </c>
      <c r="F115" s="136">
        <v>38086</v>
      </c>
      <c r="G115" s="136">
        <v>38086</v>
      </c>
      <c r="H115" s="136">
        <v>38086</v>
      </c>
      <c r="I115" s="136">
        <v>38086</v>
      </c>
      <c r="J115" s="136">
        <v>36811</v>
      </c>
      <c r="K115" s="136">
        <v>36629</v>
      </c>
      <c r="L115" s="136">
        <v>12508</v>
      </c>
      <c r="M115" s="136">
        <v>5264</v>
      </c>
      <c r="N115" s="136">
        <v>6968</v>
      </c>
      <c r="O115" s="136">
        <v>7259</v>
      </c>
      <c r="P115" s="136">
        <v>8959</v>
      </c>
      <c r="Q115" s="136">
        <v>10311</v>
      </c>
      <c r="R115" s="136">
        <v>10311</v>
      </c>
      <c r="S115" s="136">
        <v>10311</v>
      </c>
      <c r="T115" s="136">
        <v>10311</v>
      </c>
      <c r="U115" s="136">
        <v>6283</v>
      </c>
      <c r="V115" s="136">
        <v>5819</v>
      </c>
      <c r="W115" s="136">
        <v>1107</v>
      </c>
      <c r="X115" s="136">
        <v>0</v>
      </c>
      <c r="Y115" s="136">
        <v>0</v>
      </c>
      <c r="Z115" s="136">
        <v>968</v>
      </c>
      <c r="AA115" s="136">
        <v>6428</v>
      </c>
      <c r="AB115" s="136">
        <v>28656</v>
      </c>
    </row>
    <row r="116" spans="1:28">
      <c r="A116" s="136" t="s">
        <v>447</v>
      </c>
      <c r="B116" s="136" t="s">
        <v>478</v>
      </c>
      <c r="C116" s="136" t="s">
        <v>479</v>
      </c>
      <c r="D116" s="144" t="s">
        <v>480</v>
      </c>
      <c r="E116" s="136">
        <v>15719</v>
      </c>
      <c r="F116" s="136">
        <v>4478</v>
      </c>
      <c r="G116" s="136">
        <v>458</v>
      </c>
      <c r="H116" s="136">
        <v>7</v>
      </c>
      <c r="I116" s="136">
        <v>9</v>
      </c>
      <c r="J116" s="136">
        <v>36</v>
      </c>
      <c r="K116" s="136">
        <v>82</v>
      </c>
      <c r="L116" s="136">
        <v>2739</v>
      </c>
      <c r="M116" s="136">
        <v>29953</v>
      </c>
      <c r="N116" s="136">
        <v>34021</v>
      </c>
      <c r="O116" s="136">
        <v>26119</v>
      </c>
      <c r="P116" s="136">
        <v>30993</v>
      </c>
      <c r="Q116" s="136">
        <v>39638</v>
      </c>
      <c r="R116" s="136">
        <v>38590</v>
      </c>
      <c r="S116" s="136">
        <v>29065</v>
      </c>
      <c r="T116" s="136">
        <v>12631</v>
      </c>
      <c r="U116" s="136">
        <v>34997</v>
      </c>
      <c r="V116" s="136">
        <v>41027</v>
      </c>
      <c r="W116" s="136">
        <v>39244</v>
      </c>
      <c r="X116" s="136">
        <v>39832</v>
      </c>
      <c r="Y116" s="136">
        <v>15736</v>
      </c>
      <c r="Z116" s="136">
        <v>4745</v>
      </c>
      <c r="AA116" s="136">
        <v>9982</v>
      </c>
      <c r="AB116" s="136">
        <v>31261</v>
      </c>
    </row>
    <row r="117" spans="1:28">
      <c r="A117" s="136" t="s">
        <v>447</v>
      </c>
      <c r="B117" s="136" t="s">
        <v>473</v>
      </c>
      <c r="C117" s="136" t="s">
        <v>481</v>
      </c>
      <c r="D117" s="144" t="s">
        <v>482</v>
      </c>
      <c r="E117" s="136">
        <v>0</v>
      </c>
      <c r="F117" s="136">
        <v>5</v>
      </c>
      <c r="G117" s="136">
        <v>5</v>
      </c>
      <c r="H117" s="136">
        <v>747</v>
      </c>
      <c r="I117" s="136">
        <v>37677</v>
      </c>
      <c r="J117" s="136">
        <v>85958</v>
      </c>
      <c r="K117" s="136">
        <v>89587</v>
      </c>
      <c r="L117" s="136">
        <v>95346</v>
      </c>
      <c r="M117" s="136">
        <v>106152</v>
      </c>
      <c r="N117" s="136">
        <v>70711</v>
      </c>
      <c r="O117" s="136">
        <v>64320</v>
      </c>
      <c r="P117" s="136">
        <v>118934</v>
      </c>
      <c r="Q117" s="136">
        <v>144001</v>
      </c>
      <c r="R117" s="136">
        <v>146564</v>
      </c>
      <c r="S117" s="136">
        <v>119483</v>
      </c>
      <c r="T117" s="136">
        <v>119101</v>
      </c>
      <c r="U117" s="136">
        <v>116963</v>
      </c>
      <c r="V117" s="136">
        <v>118735</v>
      </c>
      <c r="W117" s="136">
        <v>122680</v>
      </c>
      <c r="X117" s="136">
        <v>131429</v>
      </c>
      <c r="Y117" s="136">
        <v>133124</v>
      </c>
      <c r="Z117" s="136">
        <v>111842</v>
      </c>
      <c r="AA117" s="136">
        <v>47962</v>
      </c>
      <c r="AB117" s="136">
        <v>6873</v>
      </c>
    </row>
    <row r="118" spans="1:28">
      <c r="A118" s="136" t="s">
        <v>447</v>
      </c>
      <c r="B118" s="136" t="s">
        <v>478</v>
      </c>
      <c r="C118" s="136" t="s">
        <v>483</v>
      </c>
      <c r="D118" s="144" t="s">
        <v>484</v>
      </c>
      <c r="E118" s="136">
        <v>4908</v>
      </c>
      <c r="F118" s="136">
        <v>3443</v>
      </c>
      <c r="G118" s="136">
        <v>0</v>
      </c>
      <c r="H118" s="136">
        <v>0</v>
      </c>
      <c r="I118" s="136">
        <v>2373</v>
      </c>
      <c r="J118" s="136">
        <v>6022</v>
      </c>
      <c r="K118" s="136">
        <v>16994</v>
      </c>
      <c r="L118" s="136">
        <v>32761</v>
      </c>
      <c r="M118" s="136">
        <v>31225</v>
      </c>
      <c r="N118" s="136">
        <v>32685</v>
      </c>
      <c r="O118" s="136">
        <v>22620</v>
      </c>
      <c r="P118" s="136">
        <v>32513</v>
      </c>
      <c r="Q118" s="136">
        <v>58332</v>
      </c>
      <c r="R118" s="136">
        <v>60958</v>
      </c>
      <c r="S118" s="136">
        <v>50830</v>
      </c>
      <c r="T118" s="136">
        <v>15550</v>
      </c>
      <c r="U118" s="136">
        <v>54871</v>
      </c>
      <c r="V118" s="136">
        <v>57107</v>
      </c>
      <c r="W118" s="136">
        <v>57991</v>
      </c>
      <c r="X118" s="136">
        <v>58154</v>
      </c>
      <c r="Y118" s="136">
        <v>46892</v>
      </c>
      <c r="Z118" s="136">
        <v>31637</v>
      </c>
      <c r="AA118" s="136">
        <v>29352</v>
      </c>
      <c r="AB118" s="136">
        <v>27385</v>
      </c>
    </row>
    <row r="119" spans="1:28">
      <c r="A119" s="136" t="s">
        <v>447</v>
      </c>
      <c r="B119" s="136" t="s">
        <v>478</v>
      </c>
      <c r="C119" s="136" t="s">
        <v>485</v>
      </c>
      <c r="D119" s="144" t="s">
        <v>486</v>
      </c>
      <c r="E119" s="136">
        <v>7052</v>
      </c>
      <c r="F119" s="136">
        <v>597</v>
      </c>
      <c r="G119" s="136">
        <v>172</v>
      </c>
      <c r="H119" s="136">
        <v>0</v>
      </c>
      <c r="I119" s="136">
        <v>0</v>
      </c>
      <c r="J119" s="136">
        <v>0</v>
      </c>
      <c r="K119" s="136">
        <v>0</v>
      </c>
      <c r="L119" s="136">
        <v>11171</v>
      </c>
      <c r="M119" s="136">
        <v>20577</v>
      </c>
      <c r="N119" s="136">
        <v>17097</v>
      </c>
      <c r="O119" s="136">
        <v>20746</v>
      </c>
      <c r="P119" s="136">
        <v>22255</v>
      </c>
      <c r="Q119" s="136">
        <v>24734</v>
      </c>
      <c r="R119" s="136">
        <v>23630</v>
      </c>
      <c r="S119" s="136">
        <v>20338</v>
      </c>
      <c r="T119" s="136">
        <v>6963</v>
      </c>
      <c r="U119" s="136">
        <v>26452</v>
      </c>
      <c r="V119" s="136">
        <v>18375</v>
      </c>
      <c r="W119" s="136">
        <v>28181</v>
      </c>
      <c r="X119" s="136">
        <v>11150</v>
      </c>
      <c r="Y119" s="136">
        <v>21591</v>
      </c>
      <c r="Z119" s="136">
        <v>13047</v>
      </c>
      <c r="AA119" s="136">
        <v>12525</v>
      </c>
      <c r="AB119" s="136">
        <v>12164</v>
      </c>
    </row>
    <row r="120" spans="1:28">
      <c r="A120" s="136" t="s">
        <v>447</v>
      </c>
      <c r="B120" s="136" t="s">
        <v>478</v>
      </c>
      <c r="C120" s="136" t="s">
        <v>487</v>
      </c>
      <c r="D120" s="144" t="s">
        <v>488</v>
      </c>
      <c r="E120" s="136">
        <v>879</v>
      </c>
      <c r="F120" s="136">
        <v>7828</v>
      </c>
      <c r="G120" s="136">
        <v>46217</v>
      </c>
      <c r="H120" s="136">
        <v>107335</v>
      </c>
      <c r="I120" s="136">
        <v>60373</v>
      </c>
      <c r="J120" s="136">
        <v>99733</v>
      </c>
      <c r="K120" s="136">
        <v>110600</v>
      </c>
      <c r="L120" s="136">
        <v>65653</v>
      </c>
      <c r="M120" s="136">
        <v>108904</v>
      </c>
      <c r="N120" s="136">
        <v>103047</v>
      </c>
      <c r="O120" s="136">
        <v>54905</v>
      </c>
      <c r="P120" s="136">
        <v>154953</v>
      </c>
      <c r="Q120" s="136">
        <v>181444</v>
      </c>
      <c r="R120" s="136">
        <v>207862</v>
      </c>
      <c r="S120" s="136">
        <v>186081</v>
      </c>
      <c r="T120" s="136">
        <v>153606</v>
      </c>
      <c r="U120" s="136">
        <v>147200</v>
      </c>
      <c r="V120" s="136">
        <v>187664</v>
      </c>
      <c r="W120" s="136">
        <v>185111</v>
      </c>
      <c r="X120" s="136">
        <v>182878</v>
      </c>
      <c r="Y120" s="136">
        <v>94860</v>
      </c>
      <c r="Z120" s="136">
        <v>64518</v>
      </c>
      <c r="AA120" s="136">
        <v>30537</v>
      </c>
      <c r="AB120" s="136">
        <v>2555</v>
      </c>
    </row>
    <row r="121" spans="1:28">
      <c r="A121" s="136" t="s">
        <v>447</v>
      </c>
      <c r="B121" s="136" t="s">
        <v>489</v>
      </c>
      <c r="C121" s="136" t="s">
        <v>490</v>
      </c>
      <c r="D121" s="144" t="s">
        <v>491</v>
      </c>
      <c r="E121" s="136">
        <v>24345</v>
      </c>
      <c r="F121" s="136">
        <v>4967</v>
      </c>
      <c r="G121" s="136">
        <v>3923</v>
      </c>
      <c r="H121" s="136">
        <v>2646</v>
      </c>
      <c r="I121" s="136">
        <v>4312</v>
      </c>
      <c r="J121" s="136">
        <v>22101</v>
      </c>
      <c r="K121" s="136">
        <v>33364</v>
      </c>
      <c r="L121" s="136">
        <v>37019</v>
      </c>
      <c r="M121" s="136">
        <v>40073</v>
      </c>
      <c r="N121" s="136">
        <v>46051</v>
      </c>
      <c r="O121" s="136">
        <v>66196</v>
      </c>
      <c r="P121" s="136">
        <v>79405</v>
      </c>
      <c r="Q121" s="136">
        <v>80098</v>
      </c>
      <c r="R121" s="136">
        <v>80633</v>
      </c>
      <c r="S121" s="136">
        <v>70662</v>
      </c>
      <c r="T121" s="136">
        <v>62818</v>
      </c>
      <c r="U121" s="136">
        <v>63108</v>
      </c>
      <c r="V121" s="136">
        <v>67879</v>
      </c>
      <c r="W121" s="136">
        <v>61105</v>
      </c>
      <c r="X121" s="136">
        <v>55624</v>
      </c>
      <c r="Y121" s="136">
        <v>-58030</v>
      </c>
      <c r="Z121" s="136">
        <v>41928</v>
      </c>
      <c r="AA121" s="136">
        <v>37798</v>
      </c>
      <c r="AB121" s="136">
        <v>33122</v>
      </c>
    </row>
    <row r="122" spans="1:28">
      <c r="A122" s="136" t="s">
        <v>492</v>
      </c>
      <c r="B122" s="136" t="s">
        <v>493</v>
      </c>
      <c r="C122" s="136" t="s">
        <v>494</v>
      </c>
      <c r="D122" s="144" t="s">
        <v>495</v>
      </c>
      <c r="E122" s="136">
        <v>27</v>
      </c>
      <c r="F122" s="136">
        <v>0</v>
      </c>
      <c r="G122" s="136">
        <v>0</v>
      </c>
      <c r="H122" s="136">
        <v>0</v>
      </c>
      <c r="I122" s="136">
        <v>0</v>
      </c>
      <c r="J122" s="136">
        <v>7263</v>
      </c>
      <c r="K122" s="136">
        <v>42428</v>
      </c>
      <c r="L122" s="136">
        <v>24094</v>
      </c>
      <c r="M122" s="136">
        <v>37969</v>
      </c>
      <c r="N122" s="136">
        <v>43713</v>
      </c>
      <c r="O122" s="136">
        <v>23626</v>
      </c>
      <c r="P122" s="136">
        <v>30456</v>
      </c>
      <c r="Q122" s="136">
        <v>38426</v>
      </c>
      <c r="R122" s="136">
        <v>47935</v>
      </c>
      <c r="S122" s="136">
        <v>50268</v>
      </c>
      <c r="T122" s="136">
        <v>32640</v>
      </c>
      <c r="U122" s="136">
        <v>49049</v>
      </c>
      <c r="V122" s="136">
        <v>48849</v>
      </c>
      <c r="W122" s="136">
        <v>35763</v>
      </c>
      <c r="X122" s="136">
        <v>43311</v>
      </c>
      <c r="Y122" s="136">
        <v>20401</v>
      </c>
      <c r="Z122" s="136">
        <v>5652</v>
      </c>
      <c r="AA122" s="136">
        <v>2191</v>
      </c>
      <c r="AB122" s="136">
        <v>1952</v>
      </c>
    </row>
    <row r="123" spans="1:28">
      <c r="A123" s="136" t="s">
        <v>492</v>
      </c>
      <c r="B123" s="136" t="s">
        <v>493</v>
      </c>
      <c r="C123" s="136" t="s">
        <v>496</v>
      </c>
      <c r="D123" s="144" t="s">
        <v>497</v>
      </c>
      <c r="E123" s="136">
        <v>4</v>
      </c>
      <c r="F123" s="136">
        <v>30</v>
      </c>
      <c r="G123" s="136">
        <v>2</v>
      </c>
      <c r="H123" s="136">
        <v>0</v>
      </c>
      <c r="I123" s="136">
        <v>21</v>
      </c>
      <c r="J123" s="136">
        <v>22</v>
      </c>
      <c r="K123" s="136">
        <v>89</v>
      </c>
      <c r="L123" s="136">
        <v>331</v>
      </c>
      <c r="M123" s="136">
        <v>25367</v>
      </c>
      <c r="N123" s="136">
        <v>29764</v>
      </c>
      <c r="O123" s="136">
        <v>26793</v>
      </c>
      <c r="P123" s="136">
        <v>25795</v>
      </c>
      <c r="Q123" s="136">
        <v>37031</v>
      </c>
      <c r="R123" s="136">
        <v>40991</v>
      </c>
      <c r="S123" s="136">
        <v>43607</v>
      </c>
      <c r="T123" s="136">
        <v>43594</v>
      </c>
      <c r="U123" s="136">
        <v>24241</v>
      </c>
      <c r="V123" s="136">
        <v>31996</v>
      </c>
      <c r="W123" s="136">
        <v>54019</v>
      </c>
      <c r="X123" s="136">
        <v>52492</v>
      </c>
      <c r="Y123" s="136">
        <v>43618</v>
      </c>
      <c r="Z123" s="136">
        <v>48512</v>
      </c>
      <c r="AA123" s="136">
        <v>14329</v>
      </c>
      <c r="AB123" s="136">
        <v>832</v>
      </c>
    </row>
    <row r="124" spans="1:28">
      <c r="A124" s="136" t="s">
        <v>492</v>
      </c>
      <c r="B124" s="136" t="s">
        <v>493</v>
      </c>
      <c r="C124" s="136" t="s">
        <v>498</v>
      </c>
      <c r="D124" s="144" t="s">
        <v>499</v>
      </c>
      <c r="E124" s="136">
        <v>3011</v>
      </c>
      <c r="F124" s="136">
        <v>18890</v>
      </c>
      <c r="G124" s="136">
        <v>19894</v>
      </c>
      <c r="H124" s="136">
        <v>24896</v>
      </c>
      <c r="I124" s="136">
        <v>18576</v>
      </c>
      <c r="J124" s="136">
        <v>25101</v>
      </c>
      <c r="K124" s="136">
        <v>11142</v>
      </c>
      <c r="L124" s="136">
        <v>15544</v>
      </c>
      <c r="M124" s="136">
        <v>9644</v>
      </c>
      <c r="N124" s="136">
        <v>12041</v>
      </c>
      <c r="O124" s="136">
        <v>8882</v>
      </c>
      <c r="P124" s="136">
        <v>16405</v>
      </c>
      <c r="Q124" s="136">
        <v>10683</v>
      </c>
      <c r="R124" s="136">
        <v>11242</v>
      </c>
      <c r="S124" s="136">
        <v>7176</v>
      </c>
      <c r="T124" s="136">
        <v>15193</v>
      </c>
      <c r="U124" s="136">
        <v>2655</v>
      </c>
      <c r="V124" s="136">
        <v>0</v>
      </c>
      <c r="W124" s="136">
        <v>0</v>
      </c>
      <c r="X124" s="136">
        <v>0</v>
      </c>
      <c r="Y124" s="136">
        <v>0</v>
      </c>
      <c r="Z124" s="136">
        <v>0</v>
      </c>
      <c r="AA124" s="136">
        <v>0</v>
      </c>
      <c r="AB124" s="136">
        <v>0</v>
      </c>
    </row>
    <row r="125" spans="1:28">
      <c r="A125" s="136" t="s">
        <v>492</v>
      </c>
      <c r="B125" s="136" t="s">
        <v>493</v>
      </c>
      <c r="C125" s="136" t="s">
        <v>500</v>
      </c>
      <c r="D125" s="144" t="s">
        <v>501</v>
      </c>
      <c r="E125" s="136">
        <v>14697</v>
      </c>
      <c r="F125" s="136">
        <v>14838</v>
      </c>
      <c r="G125" s="136">
        <v>11142</v>
      </c>
      <c r="H125" s="136">
        <v>7204</v>
      </c>
      <c r="I125" s="136">
        <v>3316</v>
      </c>
      <c r="J125" s="136">
        <v>0</v>
      </c>
      <c r="K125" s="136">
        <v>0</v>
      </c>
      <c r="L125" s="136">
        <v>20975</v>
      </c>
      <c r="M125" s="136">
        <v>34191</v>
      </c>
      <c r="N125" s="136">
        <v>27544</v>
      </c>
      <c r="O125" s="136">
        <v>27055</v>
      </c>
      <c r="P125" s="136">
        <v>43358</v>
      </c>
      <c r="Q125" s="136">
        <v>38606</v>
      </c>
      <c r="R125" s="136">
        <v>42393</v>
      </c>
      <c r="S125" s="136">
        <v>37581</v>
      </c>
      <c r="T125" s="136">
        <v>24181</v>
      </c>
      <c r="U125" s="136">
        <v>10453</v>
      </c>
      <c r="V125" s="136">
        <v>8097</v>
      </c>
      <c r="W125" s="136">
        <v>19701</v>
      </c>
      <c r="X125" s="136">
        <v>20532</v>
      </c>
      <c r="Y125" s="136">
        <v>16752</v>
      </c>
      <c r="Z125" s="136">
        <v>11963</v>
      </c>
      <c r="AA125" s="136">
        <v>10638</v>
      </c>
      <c r="AB125" s="136">
        <v>11997</v>
      </c>
    </row>
    <row r="126" spans="1:28">
      <c r="A126" s="136" t="s">
        <v>492</v>
      </c>
      <c r="B126" s="136" t="s">
        <v>502</v>
      </c>
      <c r="C126" s="136" t="s">
        <v>503</v>
      </c>
      <c r="D126" s="144" t="s">
        <v>504</v>
      </c>
      <c r="E126" s="136">
        <v>57963</v>
      </c>
      <c r="F126" s="136">
        <v>88369</v>
      </c>
      <c r="G126" s="136">
        <v>96971</v>
      </c>
      <c r="H126" s="136">
        <v>102772</v>
      </c>
      <c r="I126" s="136">
        <v>95514</v>
      </c>
      <c r="J126" s="136">
        <v>104406</v>
      </c>
      <c r="K126" s="136">
        <v>76279</v>
      </c>
      <c r="L126" s="136">
        <v>117980</v>
      </c>
      <c r="M126" s="136">
        <v>91189</v>
      </c>
      <c r="N126" s="136">
        <v>101889</v>
      </c>
      <c r="O126" s="136">
        <v>89827</v>
      </c>
      <c r="P126" s="136">
        <v>84158</v>
      </c>
      <c r="Q126" s="136">
        <v>85871</v>
      </c>
      <c r="R126" s="136">
        <v>110012</v>
      </c>
      <c r="S126" s="136">
        <v>109557</v>
      </c>
      <c r="T126" s="136">
        <v>112917</v>
      </c>
      <c r="U126" s="136">
        <v>71257</v>
      </c>
      <c r="V126" s="136">
        <v>78238</v>
      </c>
      <c r="W126" s="136">
        <v>62962</v>
      </c>
      <c r="X126" s="136">
        <v>38144</v>
      </c>
      <c r="Y126" s="136">
        <v>51432</v>
      </c>
      <c r="Z126" s="136">
        <v>46959</v>
      </c>
      <c r="AA126" s="136">
        <v>46351</v>
      </c>
      <c r="AB126" s="136">
        <v>34141</v>
      </c>
    </row>
    <row r="127" spans="1:28">
      <c r="A127" s="136" t="s">
        <v>492</v>
      </c>
      <c r="B127" s="136" t="s">
        <v>505</v>
      </c>
      <c r="C127" s="136" t="s">
        <v>506</v>
      </c>
      <c r="D127" s="144" t="s">
        <v>507</v>
      </c>
      <c r="E127" s="136">
        <v>0</v>
      </c>
      <c r="F127" s="136">
        <v>0</v>
      </c>
      <c r="G127" s="136">
        <v>7832</v>
      </c>
      <c r="H127" s="136">
        <v>64280</v>
      </c>
      <c r="I127" s="136">
        <v>148684</v>
      </c>
      <c r="J127" s="136">
        <v>120806</v>
      </c>
      <c r="K127" s="136">
        <v>155911</v>
      </c>
      <c r="L127" s="136">
        <v>59793</v>
      </c>
      <c r="M127" s="136">
        <v>125205</v>
      </c>
      <c r="N127" s="136">
        <v>124910</v>
      </c>
      <c r="O127" s="136">
        <v>104473</v>
      </c>
      <c r="P127" s="136">
        <v>101342</v>
      </c>
      <c r="Q127" s="136">
        <v>234619</v>
      </c>
      <c r="R127" s="136">
        <v>237074</v>
      </c>
      <c r="S127" s="136">
        <v>243266</v>
      </c>
      <c r="T127" s="136">
        <v>246228</v>
      </c>
      <c r="U127" s="136">
        <v>235779</v>
      </c>
      <c r="V127" s="136">
        <v>227185</v>
      </c>
      <c r="W127" s="136">
        <v>217195</v>
      </c>
      <c r="X127" s="136">
        <v>180293</v>
      </c>
      <c r="Y127" s="136">
        <v>88888</v>
      </c>
      <c r="Z127" s="136">
        <v>37917</v>
      </c>
      <c r="AA127" s="136">
        <v>11865</v>
      </c>
      <c r="AB127" s="136">
        <v>249</v>
      </c>
    </row>
    <row r="128" spans="1:28">
      <c r="A128" s="136" t="s">
        <v>492</v>
      </c>
      <c r="B128" s="136" t="s">
        <v>508</v>
      </c>
      <c r="C128" s="136" t="s">
        <v>509</v>
      </c>
      <c r="D128" s="144" t="s">
        <v>510</v>
      </c>
      <c r="E128" s="136">
        <v>23963</v>
      </c>
      <c r="F128" s="136">
        <v>94784</v>
      </c>
      <c r="G128" s="136">
        <v>137644</v>
      </c>
      <c r="H128" s="136">
        <v>129279</v>
      </c>
      <c r="I128" s="136">
        <v>151331</v>
      </c>
      <c r="J128" s="136">
        <v>91705</v>
      </c>
      <c r="K128" s="136">
        <v>149735</v>
      </c>
      <c r="L128" s="136">
        <v>135420</v>
      </c>
      <c r="M128" s="136">
        <v>114471</v>
      </c>
      <c r="N128" s="136">
        <v>112017</v>
      </c>
      <c r="O128" s="136">
        <v>150795</v>
      </c>
      <c r="P128" s="136">
        <v>239827</v>
      </c>
      <c r="Q128" s="136">
        <v>295171</v>
      </c>
      <c r="R128" s="136">
        <v>341541</v>
      </c>
      <c r="S128" s="136">
        <v>351238</v>
      </c>
      <c r="T128" s="136">
        <v>359252</v>
      </c>
      <c r="U128" s="136">
        <v>346254</v>
      </c>
      <c r="V128" s="136">
        <v>339605</v>
      </c>
      <c r="W128" s="136">
        <v>338852</v>
      </c>
      <c r="X128" s="136">
        <v>321605</v>
      </c>
      <c r="Y128" s="136">
        <v>239480</v>
      </c>
      <c r="Z128" s="136">
        <v>136014</v>
      </c>
      <c r="AA128" s="136">
        <v>102625</v>
      </c>
      <c r="AB128" s="136">
        <v>44563</v>
      </c>
    </row>
    <row r="129" spans="1:28">
      <c r="A129" s="136" t="s">
        <v>492</v>
      </c>
      <c r="B129" s="136" t="s">
        <v>508</v>
      </c>
      <c r="C129" s="136" t="s">
        <v>511</v>
      </c>
      <c r="D129" s="144" t="s">
        <v>512</v>
      </c>
      <c r="E129" s="136">
        <v>0</v>
      </c>
      <c r="F129" s="136">
        <v>3665</v>
      </c>
      <c r="G129" s="136">
        <v>33117</v>
      </c>
      <c r="H129" s="136">
        <v>37487</v>
      </c>
      <c r="I129" s="136">
        <v>49933</v>
      </c>
      <c r="J129" s="136">
        <v>33263</v>
      </c>
      <c r="K129" s="136">
        <v>50936</v>
      </c>
      <c r="L129" s="136">
        <v>51832</v>
      </c>
      <c r="M129" s="136">
        <v>36590</v>
      </c>
      <c r="N129" s="136">
        <v>23379</v>
      </c>
      <c r="O129" s="136">
        <v>12985</v>
      </c>
      <c r="P129" s="136">
        <v>12712</v>
      </c>
      <c r="Q129" s="136">
        <v>5224</v>
      </c>
      <c r="R129" s="136">
        <v>41098</v>
      </c>
      <c r="S129" s="136">
        <v>46863</v>
      </c>
      <c r="T129" s="136">
        <v>75329</v>
      </c>
      <c r="U129" s="136">
        <v>69219</v>
      </c>
      <c r="V129" s="136">
        <v>82674</v>
      </c>
      <c r="W129" s="136">
        <v>81234</v>
      </c>
      <c r="X129" s="136">
        <v>62399</v>
      </c>
      <c r="Y129" s="136">
        <v>72649</v>
      </c>
      <c r="Z129" s="136">
        <v>51470</v>
      </c>
      <c r="AA129" s="136">
        <v>43918</v>
      </c>
      <c r="AB129" s="136">
        <v>6186</v>
      </c>
    </row>
    <row r="130" spans="1:28">
      <c r="A130" s="136" t="s">
        <v>492</v>
      </c>
      <c r="B130" s="136" t="s">
        <v>505</v>
      </c>
      <c r="C130" s="136" t="s">
        <v>513</v>
      </c>
      <c r="D130" s="144" t="s">
        <v>514</v>
      </c>
      <c r="E130" s="136">
        <v>4346</v>
      </c>
      <c r="F130" s="136">
        <v>57273</v>
      </c>
      <c r="G130" s="136">
        <v>111515</v>
      </c>
      <c r="H130" s="136">
        <v>188871</v>
      </c>
      <c r="I130" s="136">
        <v>108661</v>
      </c>
      <c r="J130" s="136">
        <v>168860</v>
      </c>
      <c r="K130" s="136">
        <v>116780</v>
      </c>
      <c r="L130" s="136">
        <v>126494</v>
      </c>
      <c r="M130" s="136">
        <v>148224</v>
      </c>
      <c r="N130" s="136">
        <v>160190</v>
      </c>
      <c r="O130" s="136">
        <v>121188</v>
      </c>
      <c r="P130" s="136">
        <v>212019</v>
      </c>
      <c r="Q130" s="136">
        <v>253421</v>
      </c>
      <c r="R130" s="136">
        <v>268326</v>
      </c>
      <c r="S130" s="136">
        <v>348821</v>
      </c>
      <c r="T130" s="136">
        <v>359981</v>
      </c>
      <c r="U130" s="136">
        <v>366099</v>
      </c>
      <c r="V130" s="136">
        <v>324419</v>
      </c>
      <c r="W130" s="136">
        <v>301746</v>
      </c>
      <c r="X130" s="136">
        <v>262543</v>
      </c>
      <c r="Y130" s="136">
        <v>134139</v>
      </c>
      <c r="Z130" s="136">
        <v>74768</v>
      </c>
      <c r="AA130" s="136">
        <v>58562</v>
      </c>
      <c r="AB130" s="136">
        <v>31022</v>
      </c>
    </row>
    <row r="131" spans="1:28">
      <c r="A131" s="136" t="s">
        <v>492</v>
      </c>
      <c r="B131" s="136" t="s">
        <v>505</v>
      </c>
      <c r="C131" s="136" t="s">
        <v>515</v>
      </c>
      <c r="D131" s="144" t="s">
        <v>516</v>
      </c>
      <c r="E131" s="136">
        <v>239</v>
      </c>
      <c r="F131" s="136">
        <v>239</v>
      </c>
      <c r="G131" s="136">
        <v>8035</v>
      </c>
      <c r="H131" s="136">
        <v>25097</v>
      </c>
      <c r="I131" s="136">
        <v>19772</v>
      </c>
      <c r="J131" s="136">
        <v>21774</v>
      </c>
      <c r="K131" s="136">
        <v>11226</v>
      </c>
      <c r="L131" s="136">
        <v>21153</v>
      </c>
      <c r="M131" s="136">
        <v>21679</v>
      </c>
      <c r="N131" s="136">
        <v>0</v>
      </c>
      <c r="O131" s="136">
        <v>16757</v>
      </c>
      <c r="P131" s="136">
        <v>18151</v>
      </c>
      <c r="Q131" s="136">
        <v>16877</v>
      </c>
      <c r="R131" s="136">
        <v>19695</v>
      </c>
      <c r="S131" s="136">
        <v>22645</v>
      </c>
      <c r="T131" s="136">
        <v>23998</v>
      </c>
      <c r="U131" s="136">
        <v>21881</v>
      </c>
      <c r="V131" s="136">
        <v>21371</v>
      </c>
      <c r="W131" s="136">
        <v>6339</v>
      </c>
      <c r="X131" s="136">
        <v>1065</v>
      </c>
      <c r="Y131" s="136">
        <v>399</v>
      </c>
      <c r="Z131" s="136">
        <v>239</v>
      </c>
      <c r="AA131" s="136">
        <v>239</v>
      </c>
      <c r="AB131" s="136">
        <v>239</v>
      </c>
    </row>
    <row r="132" spans="1:28">
      <c r="A132" s="136" t="s">
        <v>492</v>
      </c>
      <c r="B132" s="136" t="s">
        <v>517</v>
      </c>
      <c r="C132" s="136" t="s">
        <v>518</v>
      </c>
      <c r="D132" s="144" t="s">
        <v>519</v>
      </c>
      <c r="E132" s="136">
        <v>8643</v>
      </c>
      <c r="F132" s="136">
        <v>9158</v>
      </c>
      <c r="G132" s="136">
        <v>2607</v>
      </c>
      <c r="H132" s="136">
        <v>2645</v>
      </c>
      <c r="I132" s="136">
        <v>13</v>
      </c>
      <c r="J132" s="136">
        <v>3533</v>
      </c>
      <c r="K132" s="136">
        <v>8331</v>
      </c>
      <c r="L132" s="136">
        <v>24636</v>
      </c>
      <c r="M132" s="136">
        <v>43933</v>
      </c>
      <c r="N132" s="136">
        <v>28695</v>
      </c>
      <c r="O132" s="136">
        <v>47388</v>
      </c>
      <c r="P132" s="136">
        <v>13584</v>
      </c>
      <c r="Q132" s="136">
        <v>49732</v>
      </c>
      <c r="R132" s="136">
        <v>51505</v>
      </c>
      <c r="S132" s="136">
        <v>56068</v>
      </c>
      <c r="T132" s="136">
        <v>25971</v>
      </c>
      <c r="U132" s="136">
        <v>48471</v>
      </c>
      <c r="V132" s="136">
        <v>12802</v>
      </c>
      <c r="W132" s="136">
        <v>34822</v>
      </c>
      <c r="X132" s="136">
        <v>27291</v>
      </c>
      <c r="Y132" s="136">
        <v>22241</v>
      </c>
      <c r="Z132" s="136">
        <v>26974</v>
      </c>
      <c r="AA132" s="136">
        <v>14778</v>
      </c>
      <c r="AB132" s="136">
        <v>26238</v>
      </c>
    </row>
    <row r="133" spans="1:28">
      <c r="A133" s="136" t="s">
        <v>492</v>
      </c>
      <c r="B133" s="136" t="s">
        <v>517</v>
      </c>
      <c r="C133" s="136" t="s">
        <v>520</v>
      </c>
      <c r="D133" s="144" t="s">
        <v>521</v>
      </c>
      <c r="E133" s="136">
        <v>1010</v>
      </c>
      <c r="F133" s="136">
        <v>0</v>
      </c>
      <c r="G133" s="136">
        <v>0</v>
      </c>
      <c r="H133" s="136">
        <v>340</v>
      </c>
      <c r="I133" s="136">
        <v>1764</v>
      </c>
      <c r="J133" s="136">
        <v>7862</v>
      </c>
      <c r="K133" s="136">
        <v>20095</v>
      </c>
      <c r="L133" s="136">
        <v>22845</v>
      </c>
      <c r="M133" s="136">
        <v>24296</v>
      </c>
      <c r="N133" s="136">
        <v>17072</v>
      </c>
      <c r="O133" s="136">
        <v>20458</v>
      </c>
      <c r="P133" s="136">
        <v>26959</v>
      </c>
      <c r="Q133" s="136">
        <v>28228</v>
      </c>
      <c r="R133" s="136">
        <v>27266</v>
      </c>
      <c r="S133" s="136">
        <v>17249</v>
      </c>
      <c r="T133" s="136">
        <v>24791</v>
      </c>
      <c r="U133" s="136">
        <v>26354</v>
      </c>
      <c r="V133" s="136">
        <v>32079</v>
      </c>
      <c r="W133" s="136">
        <v>37079</v>
      </c>
      <c r="X133" s="136">
        <v>30399</v>
      </c>
      <c r="Y133" s="136">
        <v>44219</v>
      </c>
      <c r="Z133" s="136">
        <v>49241</v>
      </c>
      <c r="AA133" s="136">
        <v>18540</v>
      </c>
      <c r="AB133" s="136">
        <v>4813</v>
      </c>
    </row>
    <row r="134" spans="1:28">
      <c r="A134" s="136" t="s">
        <v>492</v>
      </c>
      <c r="B134" s="136" t="s">
        <v>517</v>
      </c>
      <c r="C134" s="136" t="s">
        <v>522</v>
      </c>
      <c r="D134" s="144" t="s">
        <v>523</v>
      </c>
      <c r="E134" s="136">
        <v>7540</v>
      </c>
      <c r="F134" s="136">
        <v>22</v>
      </c>
      <c r="G134" s="136">
        <v>3</v>
      </c>
      <c r="H134" s="136">
        <v>3</v>
      </c>
      <c r="I134" s="136">
        <v>769</v>
      </c>
      <c r="J134" s="136">
        <v>12726</v>
      </c>
      <c r="K134" s="136">
        <v>17710</v>
      </c>
      <c r="L134" s="136">
        <v>34904</v>
      </c>
      <c r="M134" s="136">
        <v>34677</v>
      </c>
      <c r="N134" s="136">
        <v>33756</v>
      </c>
      <c r="O134" s="136">
        <v>33094</v>
      </c>
      <c r="P134" s="136">
        <v>32605</v>
      </c>
      <c r="Q134" s="136">
        <v>41049</v>
      </c>
      <c r="R134" s="136">
        <v>41070</v>
      </c>
      <c r="S134" s="136">
        <v>38252</v>
      </c>
      <c r="T134" s="136">
        <v>24356</v>
      </c>
      <c r="U134" s="136">
        <v>46872</v>
      </c>
      <c r="V134" s="136">
        <v>59765</v>
      </c>
      <c r="W134" s="136">
        <v>61524</v>
      </c>
      <c r="X134" s="136">
        <v>60270</v>
      </c>
      <c r="Y134" s="136">
        <v>58969</v>
      </c>
      <c r="Z134" s="136">
        <v>52266</v>
      </c>
      <c r="AA134" s="136">
        <v>33613</v>
      </c>
      <c r="AB134" s="136">
        <v>10694</v>
      </c>
    </row>
    <row r="135" spans="1:28">
      <c r="A135" s="136" t="s">
        <v>492</v>
      </c>
      <c r="B135" s="136" t="s">
        <v>517</v>
      </c>
      <c r="C135" s="136" t="s">
        <v>524</v>
      </c>
      <c r="D135" s="144" t="s">
        <v>525</v>
      </c>
      <c r="E135" s="136">
        <v>3531</v>
      </c>
      <c r="F135" s="136">
        <v>20629</v>
      </c>
      <c r="G135" s="136">
        <v>20477</v>
      </c>
      <c r="H135" s="136">
        <v>46535</v>
      </c>
      <c r="I135" s="136">
        <v>99700</v>
      </c>
      <c r="J135" s="136">
        <v>86392</v>
      </c>
      <c r="K135" s="136">
        <v>119044</v>
      </c>
      <c r="L135" s="136">
        <v>83550</v>
      </c>
      <c r="M135" s="136">
        <v>113172</v>
      </c>
      <c r="N135" s="136">
        <v>108248</v>
      </c>
      <c r="O135" s="136">
        <v>103300</v>
      </c>
      <c r="P135" s="136">
        <v>102938</v>
      </c>
      <c r="Q135" s="136">
        <v>149880</v>
      </c>
      <c r="R135" s="136">
        <v>132907</v>
      </c>
      <c r="S135" s="136">
        <v>148392</v>
      </c>
      <c r="T135" s="136">
        <v>141198</v>
      </c>
      <c r="U135" s="136">
        <v>130027</v>
      </c>
      <c r="V135" s="136">
        <v>55317</v>
      </c>
      <c r="W135" s="136">
        <v>71845</v>
      </c>
      <c r="X135" s="136">
        <v>74456</v>
      </c>
      <c r="Y135" s="136">
        <v>22365</v>
      </c>
      <c r="Z135" s="136">
        <v>5188</v>
      </c>
      <c r="AA135" s="136">
        <v>10945</v>
      </c>
      <c r="AB135" s="136">
        <v>8954</v>
      </c>
    </row>
    <row r="136" spans="1:28">
      <c r="A136" s="136" t="s">
        <v>492</v>
      </c>
      <c r="B136" s="136" t="s">
        <v>526</v>
      </c>
      <c r="C136" s="136" t="s">
        <v>527</v>
      </c>
      <c r="D136" s="144" t="s">
        <v>528</v>
      </c>
      <c r="E136" s="136">
        <v>0</v>
      </c>
      <c r="F136" s="136">
        <v>0</v>
      </c>
      <c r="G136" s="136">
        <v>0</v>
      </c>
      <c r="H136" s="136">
        <v>6648</v>
      </c>
      <c r="I136" s="136">
        <v>9328</v>
      </c>
      <c r="J136" s="136">
        <v>31732</v>
      </c>
      <c r="K136" s="136">
        <v>44400</v>
      </c>
      <c r="L136" s="136">
        <v>31238</v>
      </c>
      <c r="M136" s="136">
        <v>47666</v>
      </c>
      <c r="N136" s="136">
        <v>46072</v>
      </c>
      <c r="O136" s="136">
        <v>33673</v>
      </c>
      <c r="P136" s="136">
        <v>35190</v>
      </c>
      <c r="Q136" s="136">
        <v>49257</v>
      </c>
      <c r="R136" s="136">
        <v>35287</v>
      </c>
      <c r="S136" s="136">
        <v>44162</v>
      </c>
      <c r="T136" s="136">
        <v>43503</v>
      </c>
      <c r="U136" s="136">
        <v>44567</v>
      </c>
      <c r="V136" s="136">
        <v>42256</v>
      </c>
      <c r="W136" s="136">
        <v>22758</v>
      </c>
      <c r="X136" s="136">
        <v>37215</v>
      </c>
      <c r="Y136" s="136">
        <v>46690</v>
      </c>
      <c r="Z136" s="136">
        <v>10392</v>
      </c>
      <c r="AA136" s="136">
        <v>8975</v>
      </c>
      <c r="AB136" s="136">
        <v>3183</v>
      </c>
    </row>
    <row r="137" spans="1:28">
      <c r="A137" s="136" t="s">
        <v>492</v>
      </c>
      <c r="B137" s="136" t="s">
        <v>529</v>
      </c>
      <c r="C137" s="136" t="s">
        <v>530</v>
      </c>
      <c r="D137" s="144" t="s">
        <v>531</v>
      </c>
      <c r="E137" s="136">
        <v>6455</v>
      </c>
      <c r="F137" s="136">
        <v>19761</v>
      </c>
      <c r="G137" s="136">
        <v>16648</v>
      </c>
      <c r="H137" s="136">
        <v>32275</v>
      </c>
      <c r="I137" s="136">
        <v>33088</v>
      </c>
      <c r="J137" s="136">
        <v>25207</v>
      </c>
      <c r="K137" s="136">
        <v>17611</v>
      </c>
      <c r="L137" s="136">
        <v>21461</v>
      </c>
      <c r="M137" s="136">
        <v>31086</v>
      </c>
      <c r="N137" s="136">
        <v>27066</v>
      </c>
      <c r="O137" s="136">
        <v>11286</v>
      </c>
      <c r="P137" s="136">
        <v>35176</v>
      </c>
      <c r="Q137" s="136">
        <v>25859</v>
      </c>
      <c r="R137" s="136">
        <v>39681</v>
      </c>
      <c r="S137" s="136">
        <v>39862</v>
      </c>
      <c r="T137" s="136">
        <v>41025</v>
      </c>
      <c r="U137" s="136">
        <v>42636</v>
      </c>
      <c r="V137" s="136">
        <v>42539</v>
      </c>
      <c r="W137" s="136">
        <v>42720</v>
      </c>
      <c r="X137" s="136">
        <v>39971</v>
      </c>
      <c r="Y137" s="136">
        <v>26026</v>
      </c>
      <c r="Z137" s="136">
        <v>16170</v>
      </c>
      <c r="AA137" s="136">
        <v>10656</v>
      </c>
      <c r="AB137" s="136">
        <v>4827</v>
      </c>
    </row>
    <row r="138" spans="1:28">
      <c r="A138" s="136" t="s">
        <v>492</v>
      </c>
      <c r="B138" s="136" t="s">
        <v>529</v>
      </c>
      <c r="C138" s="136" t="s">
        <v>532</v>
      </c>
      <c r="D138" s="144" t="s">
        <v>533</v>
      </c>
      <c r="E138" s="136">
        <v>30080</v>
      </c>
      <c r="F138" s="136">
        <v>47889</v>
      </c>
      <c r="G138" s="136">
        <v>18457</v>
      </c>
      <c r="H138" s="136">
        <v>49609</v>
      </c>
      <c r="I138" s="136">
        <v>25706</v>
      </c>
      <c r="J138" s="136">
        <v>47062</v>
      </c>
      <c r="K138" s="136">
        <v>25609</v>
      </c>
      <c r="L138" s="136">
        <v>51842</v>
      </c>
      <c r="M138" s="136">
        <v>44344</v>
      </c>
      <c r="N138" s="136">
        <v>25323</v>
      </c>
      <c r="O138" s="136">
        <v>171</v>
      </c>
      <c r="P138" s="136">
        <v>4845</v>
      </c>
      <c r="Q138" s="136">
        <v>41634</v>
      </c>
      <c r="R138" s="136">
        <v>59375</v>
      </c>
      <c r="S138" s="136">
        <v>59492</v>
      </c>
      <c r="T138" s="136">
        <v>59024</v>
      </c>
      <c r="U138" s="136">
        <v>41847</v>
      </c>
      <c r="V138" s="136">
        <v>51687</v>
      </c>
      <c r="W138" s="136">
        <v>44732</v>
      </c>
      <c r="X138" s="136">
        <v>3532</v>
      </c>
      <c r="Y138" s="136">
        <v>24680</v>
      </c>
      <c r="Z138" s="136">
        <v>37594</v>
      </c>
      <c r="AA138" s="136">
        <v>12678</v>
      </c>
      <c r="AB138" s="136">
        <v>6488</v>
      </c>
    </row>
    <row r="139" spans="1:28">
      <c r="A139" s="136" t="s">
        <v>492</v>
      </c>
      <c r="B139" s="136" t="s">
        <v>529</v>
      </c>
      <c r="C139" s="136" t="s">
        <v>534</v>
      </c>
      <c r="D139" s="144" t="s">
        <v>535</v>
      </c>
      <c r="E139" s="136">
        <v>15340</v>
      </c>
      <c r="F139" s="136">
        <v>3272</v>
      </c>
      <c r="G139" s="136">
        <v>0</v>
      </c>
      <c r="H139" s="136">
        <v>0</v>
      </c>
      <c r="I139" s="136">
        <v>17376</v>
      </c>
      <c r="J139" s="136">
        <v>39304</v>
      </c>
      <c r="K139" s="136">
        <v>51197</v>
      </c>
      <c r="L139" s="136">
        <v>64282</v>
      </c>
      <c r="M139" s="136">
        <v>57179</v>
      </c>
      <c r="N139" s="136">
        <v>41188</v>
      </c>
      <c r="O139" s="136">
        <v>59048</v>
      </c>
      <c r="P139" s="136">
        <v>41247</v>
      </c>
      <c r="Q139" s="136">
        <v>57735</v>
      </c>
      <c r="R139" s="136">
        <v>37282</v>
      </c>
      <c r="S139" s="136">
        <v>23003</v>
      </c>
      <c r="T139" s="136">
        <v>62782</v>
      </c>
      <c r="U139" s="136">
        <v>51514</v>
      </c>
      <c r="V139" s="136">
        <v>62182</v>
      </c>
      <c r="W139" s="136">
        <v>65483</v>
      </c>
      <c r="X139" s="136">
        <v>63086</v>
      </c>
      <c r="Y139" s="136">
        <v>39045</v>
      </c>
      <c r="Z139" s="136">
        <v>31002</v>
      </c>
      <c r="AA139" s="136">
        <v>26352</v>
      </c>
      <c r="AB139" s="136">
        <v>31515</v>
      </c>
    </row>
    <row r="140" spans="1:28">
      <c r="A140" s="136" t="s">
        <v>492</v>
      </c>
      <c r="B140" s="136" t="s">
        <v>536</v>
      </c>
      <c r="C140" s="136" t="s">
        <v>537</v>
      </c>
      <c r="D140" s="144" t="s">
        <v>538</v>
      </c>
      <c r="E140" s="136">
        <v>0</v>
      </c>
      <c r="F140" s="136">
        <v>0</v>
      </c>
      <c r="G140" s="136">
        <v>0</v>
      </c>
      <c r="H140" s="136">
        <v>21686</v>
      </c>
      <c r="I140" s="136">
        <v>70921</v>
      </c>
      <c r="J140" s="136">
        <v>71212</v>
      </c>
      <c r="K140" s="136">
        <v>76470</v>
      </c>
      <c r="L140" s="136">
        <v>69952</v>
      </c>
      <c r="M140" s="136">
        <v>62961</v>
      </c>
      <c r="N140" s="136">
        <v>55493</v>
      </c>
      <c r="O140" s="136">
        <v>39939</v>
      </c>
      <c r="P140" s="136">
        <v>22408</v>
      </c>
      <c r="Q140" s="136">
        <v>98925</v>
      </c>
      <c r="R140" s="136">
        <v>77108</v>
      </c>
      <c r="S140" s="136">
        <v>95151</v>
      </c>
      <c r="T140" s="136">
        <v>61636</v>
      </c>
      <c r="U140" s="136">
        <v>69761</v>
      </c>
      <c r="V140" s="136">
        <v>99893</v>
      </c>
      <c r="W140" s="136">
        <v>100778</v>
      </c>
      <c r="X140" s="136">
        <v>82615</v>
      </c>
      <c r="Y140" s="136">
        <v>32542</v>
      </c>
      <c r="Z140" s="136">
        <v>17505</v>
      </c>
      <c r="AA140" s="136">
        <v>3647</v>
      </c>
      <c r="AB140" s="136">
        <v>0</v>
      </c>
    </row>
    <row r="141" spans="1:28">
      <c r="A141" s="136" t="s">
        <v>492</v>
      </c>
      <c r="B141" s="136" t="s">
        <v>539</v>
      </c>
      <c r="C141" s="136" t="s">
        <v>540</v>
      </c>
      <c r="D141" s="144" t="s">
        <v>541</v>
      </c>
      <c r="E141" s="136">
        <v>3130</v>
      </c>
      <c r="F141" s="136">
        <v>369</v>
      </c>
      <c r="G141" s="136">
        <v>0</v>
      </c>
      <c r="H141" s="136">
        <v>0</v>
      </c>
      <c r="I141" s="136">
        <v>0</v>
      </c>
      <c r="J141" s="136">
        <v>3782</v>
      </c>
      <c r="K141" s="136">
        <v>11816</v>
      </c>
      <c r="L141" s="136">
        <v>10608</v>
      </c>
      <c r="M141" s="136">
        <v>35309</v>
      </c>
      <c r="N141" s="136">
        <v>37549</v>
      </c>
      <c r="O141" s="136">
        <v>70781</v>
      </c>
      <c r="P141" s="136">
        <v>53735</v>
      </c>
      <c r="Q141" s="136">
        <v>78400</v>
      </c>
      <c r="R141" s="136">
        <v>60549</v>
      </c>
      <c r="S141" s="136">
        <v>75211</v>
      </c>
      <c r="T141" s="136">
        <v>81256</v>
      </c>
      <c r="U141" s="136">
        <v>87838</v>
      </c>
      <c r="V141" s="136">
        <v>52526</v>
      </c>
      <c r="W141" s="136">
        <v>83750</v>
      </c>
      <c r="X141" s="136">
        <v>56214</v>
      </c>
      <c r="Y141" s="136">
        <v>31401</v>
      </c>
      <c r="Z141" s="136">
        <v>56172</v>
      </c>
      <c r="AA141" s="136">
        <v>42395</v>
      </c>
      <c r="AB141" s="136">
        <v>13505</v>
      </c>
    </row>
    <row r="142" spans="1:28">
      <c r="A142" s="136" t="s">
        <v>492</v>
      </c>
      <c r="B142" s="136" t="s">
        <v>539</v>
      </c>
      <c r="C142" s="136" t="s">
        <v>542</v>
      </c>
      <c r="D142" s="144" t="s">
        <v>543</v>
      </c>
      <c r="E142" s="136">
        <v>25007</v>
      </c>
      <c r="F142" s="136">
        <v>4526</v>
      </c>
      <c r="G142" s="136">
        <v>0</v>
      </c>
      <c r="H142" s="136">
        <v>23</v>
      </c>
      <c r="I142" s="136">
        <v>0</v>
      </c>
      <c r="J142" s="136">
        <v>2044</v>
      </c>
      <c r="K142" s="136">
        <v>6438</v>
      </c>
      <c r="L142" s="136">
        <v>27788</v>
      </c>
      <c r="M142" s="136">
        <v>85959</v>
      </c>
      <c r="N142" s="136">
        <v>68816</v>
      </c>
      <c r="O142" s="136">
        <v>101612</v>
      </c>
      <c r="P142" s="136">
        <v>61477</v>
      </c>
      <c r="Q142" s="136">
        <v>82681</v>
      </c>
      <c r="R142" s="136">
        <v>131986</v>
      </c>
      <c r="S142" s="136">
        <v>94455</v>
      </c>
      <c r="T142" s="136">
        <v>103620</v>
      </c>
      <c r="U142" s="136">
        <v>143212</v>
      </c>
      <c r="V142" s="136">
        <v>142238</v>
      </c>
      <c r="W142" s="136">
        <v>138906</v>
      </c>
      <c r="X142" s="136">
        <v>102275</v>
      </c>
      <c r="Y142" s="136">
        <v>80674</v>
      </c>
      <c r="Z142" s="136">
        <v>80703</v>
      </c>
      <c r="AA142" s="136">
        <v>81228</v>
      </c>
      <c r="AB142" s="136">
        <v>36027</v>
      </c>
    </row>
    <row r="143" spans="1:28">
      <c r="A143" s="136" t="s">
        <v>492</v>
      </c>
      <c r="B143" s="136" t="s">
        <v>544</v>
      </c>
      <c r="C143" s="136" t="s">
        <v>545</v>
      </c>
      <c r="D143" s="144" t="s">
        <v>546</v>
      </c>
      <c r="E143" s="136">
        <v>0</v>
      </c>
      <c r="F143" s="136">
        <v>37605</v>
      </c>
      <c r="G143" s="136">
        <v>92591</v>
      </c>
      <c r="H143" s="136">
        <v>70410</v>
      </c>
      <c r="I143" s="136">
        <v>111958</v>
      </c>
      <c r="J143" s="136">
        <v>99255</v>
      </c>
      <c r="K143" s="136">
        <v>129354</v>
      </c>
      <c r="L143" s="136">
        <v>65109</v>
      </c>
      <c r="M143" s="136">
        <v>51008</v>
      </c>
      <c r="N143" s="136">
        <v>32711</v>
      </c>
      <c r="O143" s="136">
        <v>141240</v>
      </c>
      <c r="P143" s="136">
        <v>158326</v>
      </c>
      <c r="Q143" s="136">
        <v>225065</v>
      </c>
      <c r="R143" s="136">
        <v>273478</v>
      </c>
      <c r="S143" s="136">
        <v>237314</v>
      </c>
      <c r="T143" s="136">
        <v>276056</v>
      </c>
      <c r="U143" s="136">
        <v>205984</v>
      </c>
      <c r="V143" s="136">
        <v>172008</v>
      </c>
      <c r="W143" s="136">
        <v>152104</v>
      </c>
      <c r="X143" s="136">
        <v>148846</v>
      </c>
      <c r="Y143" s="136">
        <v>96270</v>
      </c>
      <c r="Z143" s="136">
        <v>23928</v>
      </c>
      <c r="AA143" s="136">
        <v>2923</v>
      </c>
      <c r="AB143" s="136">
        <v>0</v>
      </c>
    </row>
    <row r="144" spans="1:28">
      <c r="A144" s="136" t="s">
        <v>492</v>
      </c>
      <c r="B144" s="136" t="s">
        <v>502</v>
      </c>
      <c r="C144" s="136" t="s">
        <v>547</v>
      </c>
      <c r="D144" s="144" t="s">
        <v>548</v>
      </c>
      <c r="E144" s="136">
        <v>62893</v>
      </c>
      <c r="F144" s="136">
        <v>40750</v>
      </c>
      <c r="G144" s="136">
        <v>65329</v>
      </c>
      <c r="H144" s="136">
        <v>67266</v>
      </c>
      <c r="I144" s="136">
        <v>67266</v>
      </c>
      <c r="J144" s="136">
        <v>67266</v>
      </c>
      <c r="K144" s="136">
        <v>67266</v>
      </c>
      <c r="L144" s="136">
        <v>66903</v>
      </c>
      <c r="M144" s="136">
        <v>64868</v>
      </c>
      <c r="N144" s="136">
        <v>64856</v>
      </c>
      <c r="O144" s="136">
        <v>21820</v>
      </c>
      <c r="P144" s="136">
        <v>30464</v>
      </c>
      <c r="Q144" s="136">
        <v>11751</v>
      </c>
      <c r="R144" s="136">
        <v>6243</v>
      </c>
      <c r="S144" s="136">
        <v>6243</v>
      </c>
      <c r="T144" s="136">
        <v>6243</v>
      </c>
      <c r="U144" s="136">
        <v>6334</v>
      </c>
      <c r="V144" s="136">
        <v>60047</v>
      </c>
      <c r="W144" s="136">
        <v>60047</v>
      </c>
      <c r="X144" s="136">
        <v>62668</v>
      </c>
      <c r="Y144" s="136">
        <v>62990</v>
      </c>
      <c r="Z144" s="136">
        <v>62990</v>
      </c>
      <c r="AA144" s="136">
        <v>62990</v>
      </c>
      <c r="AB144" s="136">
        <v>62990</v>
      </c>
    </row>
    <row r="145" spans="1:28">
      <c r="A145" s="136" t="s">
        <v>492</v>
      </c>
      <c r="B145" s="136" t="s">
        <v>544</v>
      </c>
      <c r="C145" s="136" t="s">
        <v>549</v>
      </c>
      <c r="D145" s="144" t="s">
        <v>550</v>
      </c>
      <c r="E145" s="136">
        <v>5721</v>
      </c>
      <c r="F145" s="136">
        <v>5727</v>
      </c>
      <c r="G145" s="136">
        <v>5725</v>
      </c>
      <c r="H145" s="136">
        <v>6063</v>
      </c>
      <c r="I145" s="136">
        <v>6923</v>
      </c>
      <c r="J145" s="136">
        <v>2288</v>
      </c>
      <c r="K145" s="136">
        <v>11705</v>
      </c>
      <c r="L145" s="136">
        <v>43681</v>
      </c>
      <c r="M145" s="136">
        <v>55325</v>
      </c>
      <c r="N145" s="136">
        <v>56507</v>
      </c>
      <c r="O145" s="136">
        <v>61477</v>
      </c>
      <c r="P145" s="136">
        <v>61522</v>
      </c>
      <c r="Q145" s="136">
        <v>62163</v>
      </c>
      <c r="R145" s="136">
        <v>66753</v>
      </c>
      <c r="S145" s="136">
        <v>66974</v>
      </c>
      <c r="T145" s="136">
        <v>63672</v>
      </c>
      <c r="U145" s="136">
        <v>56714</v>
      </c>
      <c r="V145" s="136">
        <v>56630</v>
      </c>
      <c r="W145" s="136">
        <v>55513</v>
      </c>
      <c r="X145" s="136">
        <v>51724</v>
      </c>
      <c r="Y145" s="136">
        <v>49027</v>
      </c>
      <c r="Z145" s="136">
        <v>46859</v>
      </c>
      <c r="AA145" s="136">
        <v>19513</v>
      </c>
      <c r="AB145" s="136">
        <v>4725</v>
      </c>
    </row>
    <row r="146" spans="1:28">
      <c r="A146" s="136" t="s">
        <v>492</v>
      </c>
      <c r="B146" s="136" t="s">
        <v>544</v>
      </c>
      <c r="C146" s="136" t="s">
        <v>551</v>
      </c>
      <c r="D146" s="144" t="s">
        <v>552</v>
      </c>
      <c r="E146" s="136">
        <v>0</v>
      </c>
      <c r="F146" s="136">
        <v>0</v>
      </c>
      <c r="G146" s="136">
        <v>0</v>
      </c>
      <c r="H146" s="136">
        <v>0</v>
      </c>
      <c r="I146" s="136">
        <v>8</v>
      </c>
      <c r="J146" s="136">
        <v>30510</v>
      </c>
      <c r="K146" s="136">
        <v>38434</v>
      </c>
      <c r="L146" s="136">
        <v>24730</v>
      </c>
      <c r="M146" s="136">
        <v>36906</v>
      </c>
      <c r="N146" s="136">
        <v>27703</v>
      </c>
      <c r="O146" s="136">
        <v>6156</v>
      </c>
      <c r="P146" s="136">
        <v>50213</v>
      </c>
      <c r="Q146" s="136">
        <v>53964</v>
      </c>
      <c r="R146" s="136">
        <v>23339</v>
      </c>
      <c r="S146" s="136">
        <v>38670</v>
      </c>
      <c r="T146" s="136">
        <v>23302</v>
      </c>
      <c r="U146" s="136">
        <v>35374</v>
      </c>
      <c r="V146" s="136">
        <v>37835</v>
      </c>
      <c r="W146" s="136">
        <v>50174</v>
      </c>
      <c r="X146" s="136">
        <v>46956</v>
      </c>
      <c r="Y146" s="136">
        <v>30722</v>
      </c>
      <c r="Z146" s="136">
        <v>23453</v>
      </c>
      <c r="AA146" s="136">
        <v>1953</v>
      </c>
      <c r="AB146" s="136">
        <v>206</v>
      </c>
    </row>
    <row r="147" spans="1:28">
      <c r="A147" s="136" t="s">
        <v>492</v>
      </c>
      <c r="B147" s="136" t="s">
        <v>553</v>
      </c>
      <c r="C147" s="136" t="s">
        <v>554</v>
      </c>
      <c r="D147" s="144" t="s">
        <v>555</v>
      </c>
      <c r="E147" s="136">
        <v>0</v>
      </c>
      <c r="F147" s="136">
        <v>0</v>
      </c>
      <c r="G147" s="136">
        <v>0</v>
      </c>
      <c r="H147" s="136">
        <v>0</v>
      </c>
      <c r="I147" s="136">
        <v>0</v>
      </c>
      <c r="J147" s="136">
        <v>0</v>
      </c>
      <c r="K147" s="136">
        <v>0</v>
      </c>
      <c r="L147" s="136">
        <v>2461</v>
      </c>
      <c r="M147" s="136">
        <v>22728</v>
      </c>
      <c r="N147" s="136">
        <v>18113</v>
      </c>
      <c r="O147" s="136">
        <v>30127</v>
      </c>
      <c r="P147" s="136">
        <v>25354</v>
      </c>
      <c r="Q147" s="136">
        <v>8842</v>
      </c>
      <c r="R147" s="136">
        <v>40276</v>
      </c>
      <c r="S147" s="136">
        <v>45253</v>
      </c>
      <c r="T147" s="136">
        <v>10861</v>
      </c>
      <c r="U147" s="136">
        <v>1958</v>
      </c>
      <c r="V147" s="136">
        <v>21679</v>
      </c>
      <c r="W147" s="136">
        <v>19739</v>
      </c>
      <c r="X147" s="136">
        <v>28081</v>
      </c>
      <c r="Y147" s="136">
        <v>23963</v>
      </c>
      <c r="Z147" s="136">
        <v>13150</v>
      </c>
      <c r="AA147" s="136">
        <v>6205</v>
      </c>
      <c r="AB147" s="136">
        <v>2950</v>
      </c>
    </row>
    <row r="148" spans="1:28">
      <c r="A148" s="136" t="s">
        <v>492</v>
      </c>
      <c r="B148" s="136" t="s">
        <v>553</v>
      </c>
      <c r="C148" s="136" t="s">
        <v>556</v>
      </c>
      <c r="D148" s="144" t="s">
        <v>557</v>
      </c>
      <c r="E148" s="136">
        <v>9343</v>
      </c>
      <c r="F148" s="136">
        <v>26560</v>
      </c>
      <c r="G148" s="136">
        <v>51273</v>
      </c>
      <c r="H148" s="136">
        <v>85152</v>
      </c>
      <c r="I148" s="136">
        <v>103028</v>
      </c>
      <c r="J148" s="136">
        <v>65816</v>
      </c>
      <c r="K148" s="136">
        <v>104762</v>
      </c>
      <c r="L148" s="136">
        <v>76058</v>
      </c>
      <c r="M148" s="136">
        <v>72337</v>
      </c>
      <c r="N148" s="136">
        <v>47914</v>
      </c>
      <c r="O148" s="136">
        <v>101337</v>
      </c>
      <c r="P148" s="136">
        <v>116718</v>
      </c>
      <c r="Q148" s="136">
        <v>146950</v>
      </c>
      <c r="R148" s="136">
        <v>149067</v>
      </c>
      <c r="S148" s="136">
        <v>151548</v>
      </c>
      <c r="T148" s="136">
        <v>123724</v>
      </c>
      <c r="U148" s="136">
        <v>101400</v>
      </c>
      <c r="V148" s="136">
        <v>125754</v>
      </c>
      <c r="W148" s="136">
        <v>122193</v>
      </c>
      <c r="X148" s="136">
        <v>113568</v>
      </c>
      <c r="Y148" s="136">
        <v>109059</v>
      </c>
      <c r="Z148" s="136">
        <v>104691</v>
      </c>
      <c r="AA148" s="136">
        <v>79754</v>
      </c>
      <c r="AB148" s="136">
        <v>34159</v>
      </c>
    </row>
    <row r="149" spans="1:28">
      <c r="A149" s="136" t="s">
        <v>492</v>
      </c>
      <c r="B149" s="136" t="s">
        <v>558</v>
      </c>
      <c r="C149" s="136" t="s">
        <v>559</v>
      </c>
      <c r="D149" s="144" t="s">
        <v>560</v>
      </c>
      <c r="E149" s="136">
        <v>9258</v>
      </c>
      <c r="F149" s="136">
        <v>797</v>
      </c>
      <c r="G149" s="136">
        <v>9</v>
      </c>
      <c r="H149" s="136">
        <v>0</v>
      </c>
      <c r="I149" s="136">
        <v>46482</v>
      </c>
      <c r="J149" s="136">
        <v>116121</v>
      </c>
      <c r="K149" s="136">
        <v>78430</v>
      </c>
      <c r="L149" s="136">
        <v>113841</v>
      </c>
      <c r="M149" s="136">
        <v>86256</v>
      </c>
      <c r="N149" s="136">
        <v>51552</v>
      </c>
      <c r="O149" s="136">
        <v>65719</v>
      </c>
      <c r="P149" s="136">
        <v>101517</v>
      </c>
      <c r="Q149" s="136">
        <v>120393</v>
      </c>
      <c r="R149" s="136">
        <v>138009</v>
      </c>
      <c r="S149" s="136">
        <v>148845</v>
      </c>
      <c r="T149" s="136">
        <v>101029</v>
      </c>
      <c r="U149" s="136">
        <v>112991</v>
      </c>
      <c r="V149" s="136">
        <v>133802</v>
      </c>
      <c r="W149" s="136">
        <v>140632</v>
      </c>
      <c r="X149" s="136">
        <v>153099</v>
      </c>
      <c r="Y149" s="136">
        <v>86473</v>
      </c>
      <c r="Z149" s="136">
        <v>73225</v>
      </c>
      <c r="AA149" s="136">
        <v>53560</v>
      </c>
      <c r="AB149" s="136">
        <v>12550</v>
      </c>
    </row>
    <row r="150" spans="1:28">
      <c r="A150" s="136" t="s">
        <v>492</v>
      </c>
      <c r="B150" s="136" t="s">
        <v>558</v>
      </c>
      <c r="C150" s="136" t="s">
        <v>561</v>
      </c>
      <c r="D150" s="144" t="s">
        <v>562</v>
      </c>
      <c r="E150" s="136">
        <v>0</v>
      </c>
      <c r="F150" s="136">
        <v>4</v>
      </c>
      <c r="G150" s="136">
        <v>15268</v>
      </c>
      <c r="H150" s="136">
        <v>81954</v>
      </c>
      <c r="I150" s="136">
        <v>68181</v>
      </c>
      <c r="J150" s="136">
        <v>106120</v>
      </c>
      <c r="K150" s="136">
        <v>93066</v>
      </c>
      <c r="L150" s="136">
        <v>109378</v>
      </c>
      <c r="M150" s="136">
        <v>78533</v>
      </c>
      <c r="N150" s="136">
        <v>80859</v>
      </c>
      <c r="O150" s="136">
        <v>65478</v>
      </c>
      <c r="P150" s="136">
        <v>104013</v>
      </c>
      <c r="Q150" s="136">
        <v>133005</v>
      </c>
      <c r="R150" s="136">
        <v>130302</v>
      </c>
      <c r="S150" s="136">
        <v>126331</v>
      </c>
      <c r="T150" s="136">
        <v>97903</v>
      </c>
      <c r="U150" s="136">
        <v>126987</v>
      </c>
      <c r="V150" s="136">
        <v>125958</v>
      </c>
      <c r="W150" s="136">
        <v>129203</v>
      </c>
      <c r="X150" s="136">
        <v>122959</v>
      </c>
      <c r="Y150" s="136">
        <v>117492</v>
      </c>
      <c r="Z150" s="136">
        <v>104926</v>
      </c>
      <c r="AA150" s="136">
        <v>75180</v>
      </c>
      <c r="AB150" s="136">
        <v>4408</v>
      </c>
    </row>
    <row r="151" spans="1:28">
      <c r="A151" s="136" t="s">
        <v>492</v>
      </c>
      <c r="B151" s="136" t="s">
        <v>563</v>
      </c>
      <c r="C151" s="136" t="s">
        <v>564</v>
      </c>
      <c r="D151" s="144" t="s">
        <v>565</v>
      </c>
      <c r="E151" s="136">
        <v>11564</v>
      </c>
      <c r="F151" s="136">
        <v>7729</v>
      </c>
      <c r="G151" s="136">
        <v>898</v>
      </c>
      <c r="H151" s="136">
        <v>898</v>
      </c>
      <c r="I151" s="136">
        <v>898</v>
      </c>
      <c r="J151" s="136">
        <v>898</v>
      </c>
      <c r="K151" s="136">
        <v>622</v>
      </c>
      <c r="L151" s="136">
        <v>5363</v>
      </c>
      <c r="M151" s="136">
        <v>11409</v>
      </c>
      <c r="N151" s="136">
        <v>16294</v>
      </c>
      <c r="O151" s="136">
        <v>13030</v>
      </c>
      <c r="P151" s="136">
        <v>16826</v>
      </c>
      <c r="Q151" s="136">
        <v>16509</v>
      </c>
      <c r="R151" s="136">
        <v>37046</v>
      </c>
      <c r="S151" s="136">
        <v>29540</v>
      </c>
      <c r="T151" s="136">
        <v>7421</v>
      </c>
      <c r="U151" s="136">
        <v>29004</v>
      </c>
      <c r="V151" s="136">
        <v>27334</v>
      </c>
      <c r="W151" s="136">
        <v>38938</v>
      </c>
      <c r="X151" s="136">
        <v>35078</v>
      </c>
      <c r="Y151" s="136">
        <v>23009</v>
      </c>
      <c r="Z151" s="136">
        <v>34233</v>
      </c>
      <c r="AA151" s="136">
        <v>7979</v>
      </c>
      <c r="AB151" s="136">
        <v>11414</v>
      </c>
    </row>
    <row r="152" spans="1:28">
      <c r="A152" s="136" t="s">
        <v>492</v>
      </c>
      <c r="B152" s="136" t="s">
        <v>563</v>
      </c>
      <c r="C152" s="136" t="s">
        <v>566</v>
      </c>
      <c r="D152" s="144" t="s">
        <v>567</v>
      </c>
      <c r="E152" s="136">
        <v>0</v>
      </c>
      <c r="F152" s="136">
        <v>0</v>
      </c>
      <c r="G152" s="136">
        <v>0</v>
      </c>
      <c r="H152" s="136">
        <v>0</v>
      </c>
      <c r="I152" s="136">
        <v>0</v>
      </c>
      <c r="J152" s="136">
        <v>0</v>
      </c>
      <c r="K152" s="136">
        <v>0</v>
      </c>
      <c r="L152" s="136">
        <v>0</v>
      </c>
      <c r="M152" s="136">
        <v>29</v>
      </c>
      <c r="N152" s="136">
        <v>49784</v>
      </c>
      <c r="O152" s="136">
        <v>56652</v>
      </c>
      <c r="P152" s="136">
        <v>54887</v>
      </c>
      <c r="Q152" s="136">
        <v>64448</v>
      </c>
      <c r="R152" s="136">
        <v>53763</v>
      </c>
      <c r="S152" s="136">
        <v>51563</v>
      </c>
      <c r="T152" s="136">
        <v>42358</v>
      </c>
      <c r="U152" s="136">
        <v>93968</v>
      </c>
      <c r="V152" s="136">
        <v>48933</v>
      </c>
      <c r="W152" s="136">
        <v>25223</v>
      </c>
      <c r="X152" s="136">
        <v>5373</v>
      </c>
      <c r="Y152" s="136">
        <v>0</v>
      </c>
      <c r="Z152" s="136">
        <v>0</v>
      </c>
      <c r="AA152" s="136">
        <v>0</v>
      </c>
      <c r="AB152" s="136">
        <v>0</v>
      </c>
    </row>
    <row r="153" spans="1:28">
      <c r="A153" s="136" t="s">
        <v>492</v>
      </c>
      <c r="B153" s="136" t="s">
        <v>563</v>
      </c>
      <c r="C153" s="136" t="s">
        <v>568</v>
      </c>
      <c r="D153" s="144" t="s">
        <v>569</v>
      </c>
      <c r="E153" s="136">
        <v>54944</v>
      </c>
      <c r="F153" s="136">
        <v>46556</v>
      </c>
      <c r="G153" s="136">
        <v>51799</v>
      </c>
      <c r="H153" s="136">
        <v>31044</v>
      </c>
      <c r="I153" s="136">
        <v>44087</v>
      </c>
      <c r="J153" s="136">
        <v>15521</v>
      </c>
      <c r="K153" s="136">
        <v>46815</v>
      </c>
      <c r="L153" s="136">
        <v>46509</v>
      </c>
      <c r="M153" s="136">
        <v>92377</v>
      </c>
      <c r="N153" s="136">
        <v>93127</v>
      </c>
      <c r="O153" s="136">
        <v>93499</v>
      </c>
      <c r="P153" s="136">
        <v>99389</v>
      </c>
      <c r="Q153" s="136">
        <v>116933</v>
      </c>
      <c r="R153" s="136">
        <v>120638</v>
      </c>
      <c r="S153" s="136">
        <v>121981</v>
      </c>
      <c r="T153" s="136">
        <v>128356</v>
      </c>
      <c r="U153" s="136">
        <v>96014</v>
      </c>
      <c r="V153" s="136">
        <v>110159</v>
      </c>
      <c r="W153" s="136">
        <v>107398</v>
      </c>
      <c r="X153" s="136">
        <v>29146</v>
      </c>
      <c r="Y153" s="136">
        <v>108603</v>
      </c>
      <c r="Z153" s="136">
        <v>106440</v>
      </c>
      <c r="AA153" s="136">
        <v>33446</v>
      </c>
      <c r="AB153" s="136">
        <v>44941</v>
      </c>
    </row>
    <row r="154" spans="1:28">
      <c r="A154" s="136" t="s">
        <v>492</v>
      </c>
      <c r="B154" s="136" t="s">
        <v>563</v>
      </c>
      <c r="C154" s="136" t="s">
        <v>570</v>
      </c>
      <c r="D154" s="144" t="s">
        <v>571</v>
      </c>
      <c r="E154" s="136">
        <v>0</v>
      </c>
      <c r="F154" s="136">
        <v>0</v>
      </c>
      <c r="G154" s="136">
        <v>0</v>
      </c>
      <c r="H154" s="136">
        <v>0</v>
      </c>
      <c r="I154" s="136">
        <v>0</v>
      </c>
      <c r="J154" s="136">
        <v>0</v>
      </c>
      <c r="K154" s="136">
        <v>12344</v>
      </c>
      <c r="L154" s="136">
        <v>27534</v>
      </c>
      <c r="M154" s="136">
        <v>21813</v>
      </c>
      <c r="N154" s="136">
        <v>24819</v>
      </c>
      <c r="O154" s="136">
        <v>10516</v>
      </c>
      <c r="P154" s="136">
        <v>22029</v>
      </c>
      <c r="Q154" s="136">
        <v>11315</v>
      </c>
      <c r="R154" s="136">
        <v>28209</v>
      </c>
      <c r="S154" s="136">
        <v>34473</v>
      </c>
      <c r="T154" s="136">
        <v>47392</v>
      </c>
      <c r="U154" s="136">
        <v>15175</v>
      </c>
      <c r="V154" s="136">
        <v>33494</v>
      </c>
      <c r="W154" s="136">
        <v>19752</v>
      </c>
      <c r="X154" s="136">
        <v>46462</v>
      </c>
      <c r="Y154" s="136">
        <v>35452</v>
      </c>
      <c r="Z154" s="136">
        <v>14256</v>
      </c>
      <c r="AA154" s="136">
        <v>8989</v>
      </c>
      <c r="AB154" s="136">
        <v>0</v>
      </c>
    </row>
    <row r="155" spans="1:28">
      <c r="A155" s="136" t="s">
        <v>492</v>
      </c>
      <c r="B155" s="136" t="s">
        <v>563</v>
      </c>
      <c r="C155" s="136" t="s">
        <v>572</v>
      </c>
      <c r="D155" s="144" t="s">
        <v>573</v>
      </c>
      <c r="E155" s="136">
        <v>0</v>
      </c>
      <c r="F155" s="136">
        <v>0</v>
      </c>
      <c r="G155" s="136">
        <v>0</v>
      </c>
      <c r="H155" s="136">
        <v>0</v>
      </c>
      <c r="I155" s="136">
        <v>0</v>
      </c>
      <c r="J155" s="136">
        <v>1</v>
      </c>
      <c r="K155" s="136">
        <v>42182</v>
      </c>
      <c r="L155" s="136">
        <v>118432</v>
      </c>
      <c r="M155" s="136">
        <v>80835</v>
      </c>
      <c r="N155" s="136">
        <v>106277</v>
      </c>
      <c r="O155" s="136">
        <v>21161</v>
      </c>
      <c r="P155" s="136">
        <v>123094</v>
      </c>
      <c r="Q155" s="136">
        <v>128814</v>
      </c>
      <c r="R155" s="136">
        <v>102821</v>
      </c>
      <c r="S155" s="136">
        <v>111971</v>
      </c>
      <c r="T155" s="136">
        <v>125678</v>
      </c>
      <c r="U155" s="136">
        <v>98156</v>
      </c>
      <c r="V155" s="136">
        <v>178807</v>
      </c>
      <c r="W155" s="136">
        <v>159609</v>
      </c>
      <c r="X155" s="136">
        <v>153331</v>
      </c>
      <c r="Y155" s="136">
        <v>25688</v>
      </c>
      <c r="Z155" s="136">
        <v>0</v>
      </c>
      <c r="AA155" s="136">
        <v>0</v>
      </c>
      <c r="AB155" s="136">
        <v>0</v>
      </c>
    </row>
    <row r="156" spans="1:28">
      <c r="A156" s="136" t="s">
        <v>574</v>
      </c>
      <c r="B156" s="136" t="s">
        <v>575</v>
      </c>
      <c r="C156" s="136" t="s">
        <v>576</v>
      </c>
      <c r="D156" s="144" t="s">
        <v>577</v>
      </c>
      <c r="E156" s="136">
        <v>48029</v>
      </c>
      <c r="F156" s="136">
        <v>48029</v>
      </c>
      <c r="G156" s="136">
        <v>48423</v>
      </c>
      <c r="H156" s="136">
        <v>48561</v>
      </c>
      <c r="I156" s="136">
        <v>47023</v>
      </c>
      <c r="J156" s="136">
        <v>48893</v>
      </c>
      <c r="K156" s="136">
        <v>48719</v>
      </c>
      <c r="L156" s="136">
        <v>47782</v>
      </c>
      <c r="M156" s="136">
        <v>22160</v>
      </c>
      <c r="N156" s="136">
        <v>8331</v>
      </c>
      <c r="O156" s="136">
        <v>6009</v>
      </c>
      <c r="P156" s="136">
        <v>35218</v>
      </c>
      <c r="Q156" s="136">
        <v>48411</v>
      </c>
      <c r="R156" s="136">
        <v>48411</v>
      </c>
      <c r="S156" s="136">
        <v>48411</v>
      </c>
      <c r="T156" s="136">
        <v>48411</v>
      </c>
      <c r="U156" s="136">
        <v>48411</v>
      </c>
      <c r="V156" s="136">
        <v>48197</v>
      </c>
      <c r="W156" s="136">
        <v>47368</v>
      </c>
      <c r="X156" s="136">
        <v>49086</v>
      </c>
      <c r="Y156" s="136">
        <v>49415</v>
      </c>
      <c r="Z156" s="136">
        <v>17416</v>
      </c>
      <c r="AA156" s="136">
        <v>36335</v>
      </c>
      <c r="AB156" s="136">
        <v>45454</v>
      </c>
    </row>
    <row r="157" spans="1:28">
      <c r="A157" s="136" t="s">
        <v>574</v>
      </c>
      <c r="B157" s="136" t="s">
        <v>575</v>
      </c>
      <c r="C157" s="136" t="s">
        <v>578</v>
      </c>
      <c r="D157" s="144" t="s">
        <v>579</v>
      </c>
      <c r="E157" s="136">
        <v>17040</v>
      </c>
      <c r="F157" s="136">
        <v>18550</v>
      </c>
      <c r="G157" s="136">
        <v>30158</v>
      </c>
      <c r="H157" s="136">
        <v>33050</v>
      </c>
      <c r="I157" s="136">
        <v>36553</v>
      </c>
      <c r="J157" s="136">
        <v>32837</v>
      </c>
      <c r="K157" s="136">
        <v>24623</v>
      </c>
      <c r="L157" s="136">
        <v>32096</v>
      </c>
      <c r="M157" s="136">
        <v>23987</v>
      </c>
      <c r="N157" s="136">
        <v>33488</v>
      </c>
      <c r="O157" s="136">
        <v>41896</v>
      </c>
      <c r="P157" s="136">
        <v>47276</v>
      </c>
      <c r="Q157" s="136">
        <v>51203</v>
      </c>
      <c r="R157" s="136">
        <v>51203</v>
      </c>
      <c r="S157" s="136">
        <v>51203</v>
      </c>
      <c r="T157" s="136">
        <v>51109</v>
      </c>
      <c r="U157" s="136">
        <v>44502</v>
      </c>
      <c r="V157" s="136">
        <v>44224</v>
      </c>
      <c r="W157" s="136">
        <v>45271</v>
      </c>
      <c r="X157" s="136">
        <v>56083</v>
      </c>
      <c r="Y157" s="136">
        <v>46422</v>
      </c>
      <c r="Z157" s="136">
        <v>25749</v>
      </c>
      <c r="AA157" s="136">
        <v>20474</v>
      </c>
      <c r="AB157" s="136">
        <v>11293</v>
      </c>
    </row>
    <row r="158" spans="1:28">
      <c r="A158" s="136" t="s">
        <v>574</v>
      </c>
      <c r="B158" s="136" t="s">
        <v>580</v>
      </c>
      <c r="C158" s="136" t="s">
        <v>581</v>
      </c>
      <c r="D158" s="144" t="s">
        <v>582</v>
      </c>
      <c r="E158" s="136">
        <v>3898</v>
      </c>
      <c r="F158" s="136">
        <v>1848</v>
      </c>
      <c r="G158" s="136">
        <v>538</v>
      </c>
      <c r="H158" s="136">
        <v>10132</v>
      </c>
      <c r="I158" s="136">
        <v>11154</v>
      </c>
      <c r="J158" s="136">
        <v>35933</v>
      </c>
      <c r="K158" s="136">
        <v>38191</v>
      </c>
      <c r="L158" s="136">
        <v>36928</v>
      </c>
      <c r="M158" s="136">
        <v>36859</v>
      </c>
      <c r="N158" s="136">
        <v>34606</v>
      </c>
      <c r="O158" s="136">
        <v>32510</v>
      </c>
      <c r="P158" s="136">
        <v>44096</v>
      </c>
      <c r="Q158" s="136">
        <v>47239</v>
      </c>
      <c r="R158" s="136">
        <v>48193</v>
      </c>
      <c r="S158" s="136">
        <v>44867</v>
      </c>
      <c r="T158" s="136">
        <v>43840</v>
      </c>
      <c r="U158" s="136">
        <v>41155</v>
      </c>
      <c r="V158" s="136">
        <v>36607</v>
      </c>
      <c r="W158" s="136">
        <v>32936</v>
      </c>
      <c r="X158" s="136">
        <v>29391</v>
      </c>
      <c r="Y158" s="136">
        <v>25633</v>
      </c>
      <c r="Z158" s="136">
        <v>29519</v>
      </c>
      <c r="AA158" s="136">
        <v>11941</v>
      </c>
      <c r="AB158" s="136">
        <v>5443</v>
      </c>
    </row>
    <row r="159" spans="1:28">
      <c r="A159" s="136" t="s">
        <v>574</v>
      </c>
      <c r="B159" s="136" t="s">
        <v>583</v>
      </c>
      <c r="C159" s="136" t="s">
        <v>584</v>
      </c>
      <c r="D159" s="144" t="s">
        <v>585</v>
      </c>
      <c r="E159" s="136">
        <v>0</v>
      </c>
      <c r="F159" s="136">
        <v>0</v>
      </c>
      <c r="G159" s="136">
        <v>0</v>
      </c>
      <c r="H159" s="136">
        <v>0</v>
      </c>
      <c r="I159" s="136">
        <v>4</v>
      </c>
      <c r="J159" s="136">
        <v>0</v>
      </c>
      <c r="K159" s="136">
        <v>4515</v>
      </c>
      <c r="L159" s="136">
        <v>21159</v>
      </c>
      <c r="M159" s="136">
        <v>24651</v>
      </c>
      <c r="N159" s="136">
        <v>34696</v>
      </c>
      <c r="O159" s="136">
        <v>38652</v>
      </c>
      <c r="P159" s="136">
        <v>32682</v>
      </c>
      <c r="Q159" s="136">
        <v>39119</v>
      </c>
      <c r="R159" s="136">
        <v>45707</v>
      </c>
      <c r="S159" s="136">
        <v>36676</v>
      </c>
      <c r="T159" s="136">
        <v>37780</v>
      </c>
      <c r="U159" s="136">
        <v>38980</v>
      </c>
      <c r="V159" s="136">
        <v>39855</v>
      </c>
      <c r="W159" s="136">
        <v>41441</v>
      </c>
      <c r="X159" s="136">
        <v>41441</v>
      </c>
      <c r="Y159" s="136">
        <v>41441</v>
      </c>
      <c r="Z159" s="136">
        <v>41441</v>
      </c>
      <c r="AA159" s="136">
        <v>15869</v>
      </c>
      <c r="AB159" s="136">
        <v>0</v>
      </c>
    </row>
    <row r="160" spans="1:28">
      <c r="A160" s="136" t="s">
        <v>574</v>
      </c>
      <c r="B160" s="136" t="s">
        <v>583</v>
      </c>
      <c r="C160" s="136" t="s">
        <v>586</v>
      </c>
      <c r="D160" s="144" t="s">
        <v>587</v>
      </c>
      <c r="E160" s="136">
        <v>112100</v>
      </c>
      <c r="F160" s="136">
        <v>90293</v>
      </c>
      <c r="G160" s="136">
        <v>113658</v>
      </c>
      <c r="H160" s="136">
        <v>51606</v>
      </c>
      <c r="I160" s="136">
        <v>100947</v>
      </c>
      <c r="J160" s="136">
        <v>82803</v>
      </c>
      <c r="K160" s="136">
        <v>19784</v>
      </c>
      <c r="L160" s="136">
        <v>18477</v>
      </c>
      <c r="M160" s="136">
        <v>174</v>
      </c>
      <c r="N160" s="136">
        <v>277</v>
      </c>
      <c r="O160" s="136">
        <v>123545</v>
      </c>
      <c r="P160" s="136">
        <v>140424</v>
      </c>
      <c r="Q160" s="136">
        <v>183228</v>
      </c>
      <c r="R160" s="136">
        <v>191166</v>
      </c>
      <c r="S160" s="136">
        <v>164470</v>
      </c>
      <c r="T160" s="136">
        <v>171650</v>
      </c>
      <c r="U160" s="136">
        <v>196333</v>
      </c>
      <c r="V160" s="136">
        <v>182835</v>
      </c>
      <c r="W160" s="136">
        <v>119016</v>
      </c>
      <c r="X160" s="136">
        <v>75697</v>
      </c>
      <c r="Y160" s="136">
        <v>86134</v>
      </c>
      <c r="Z160" s="136">
        <v>100928</v>
      </c>
      <c r="AA160" s="136">
        <v>134989</v>
      </c>
      <c r="AB160" s="136">
        <v>95306</v>
      </c>
    </row>
    <row r="161" spans="1:28">
      <c r="A161" s="136" t="s">
        <v>574</v>
      </c>
      <c r="B161" s="136" t="s">
        <v>580</v>
      </c>
      <c r="C161" s="136" t="s">
        <v>588</v>
      </c>
      <c r="D161" s="144" t="s">
        <v>589</v>
      </c>
      <c r="E161" s="136">
        <v>0</v>
      </c>
      <c r="F161" s="136">
        <v>0</v>
      </c>
      <c r="G161" s="136">
        <v>0</v>
      </c>
      <c r="H161" s="136">
        <v>880</v>
      </c>
      <c r="I161" s="136">
        <v>32148</v>
      </c>
      <c r="J161" s="136">
        <v>56245</v>
      </c>
      <c r="K161" s="136">
        <v>48493</v>
      </c>
      <c r="L161" s="136">
        <v>47719</v>
      </c>
      <c r="M161" s="136">
        <v>43190</v>
      </c>
      <c r="N161" s="136">
        <v>45326</v>
      </c>
      <c r="O161" s="136">
        <v>50594</v>
      </c>
      <c r="P161" s="136">
        <v>40819</v>
      </c>
      <c r="Q161" s="136">
        <v>50336</v>
      </c>
      <c r="R161" s="136">
        <v>56995</v>
      </c>
      <c r="S161" s="136">
        <v>53841</v>
      </c>
      <c r="T161" s="136">
        <v>54629</v>
      </c>
      <c r="U161" s="136">
        <v>41294</v>
      </c>
      <c r="V161" s="136">
        <v>27277</v>
      </c>
      <c r="W161" s="136">
        <v>41018</v>
      </c>
      <c r="X161" s="136">
        <v>24939</v>
      </c>
      <c r="Y161" s="136">
        <v>25889</v>
      </c>
      <c r="Z161" s="136">
        <v>18189</v>
      </c>
      <c r="AA161" s="136">
        <v>5726</v>
      </c>
      <c r="AB161" s="136">
        <v>0</v>
      </c>
    </row>
    <row r="162" spans="1:28">
      <c r="A162" s="136" t="s">
        <v>574</v>
      </c>
      <c r="B162" s="136" t="s">
        <v>590</v>
      </c>
      <c r="C162" s="136" t="s">
        <v>591</v>
      </c>
      <c r="D162" s="144" t="s">
        <v>592</v>
      </c>
      <c r="E162" s="136">
        <v>0</v>
      </c>
      <c r="F162" s="136">
        <v>1</v>
      </c>
      <c r="G162" s="136">
        <v>703</v>
      </c>
      <c r="H162" s="136">
        <v>20852</v>
      </c>
      <c r="I162" s="136">
        <v>52883</v>
      </c>
      <c r="J162" s="136">
        <v>60141</v>
      </c>
      <c r="K162" s="136">
        <v>74781</v>
      </c>
      <c r="L162" s="136">
        <v>70382</v>
      </c>
      <c r="M162" s="136">
        <v>104147</v>
      </c>
      <c r="N162" s="136">
        <v>121569</v>
      </c>
      <c r="O162" s="136">
        <v>119169</v>
      </c>
      <c r="P162" s="136">
        <v>120517</v>
      </c>
      <c r="Q162" s="136">
        <v>160490</v>
      </c>
      <c r="R162" s="136">
        <v>144680</v>
      </c>
      <c r="S162" s="136">
        <v>162118</v>
      </c>
      <c r="T162" s="136">
        <v>183031</v>
      </c>
      <c r="U162" s="136">
        <v>168349</v>
      </c>
      <c r="V162" s="136">
        <v>169321</v>
      </c>
      <c r="W162" s="136">
        <v>164636</v>
      </c>
      <c r="X162" s="136">
        <v>121219</v>
      </c>
      <c r="Y162" s="136">
        <v>95994</v>
      </c>
      <c r="Z162" s="136">
        <v>66819</v>
      </c>
      <c r="AA162" s="136">
        <v>43677</v>
      </c>
      <c r="AB162" s="136">
        <v>404</v>
      </c>
    </row>
    <row r="163" spans="1:28">
      <c r="A163" s="136" t="s">
        <v>574</v>
      </c>
      <c r="B163" s="136" t="s">
        <v>590</v>
      </c>
      <c r="C163" s="136" t="s">
        <v>593</v>
      </c>
      <c r="D163" s="144" t="s">
        <v>594</v>
      </c>
      <c r="E163" s="136">
        <v>3376</v>
      </c>
      <c r="F163" s="136">
        <v>1429</v>
      </c>
      <c r="G163" s="136">
        <v>1542</v>
      </c>
      <c r="H163" s="136">
        <v>730</v>
      </c>
      <c r="I163" s="136">
        <v>633</v>
      </c>
      <c r="J163" s="136">
        <v>633</v>
      </c>
      <c r="K163" s="136">
        <v>633</v>
      </c>
      <c r="L163" s="136">
        <v>633</v>
      </c>
      <c r="M163" s="136">
        <v>914</v>
      </c>
      <c r="N163" s="136">
        <v>1140</v>
      </c>
      <c r="O163" s="136">
        <v>1140</v>
      </c>
      <c r="P163" s="136">
        <v>15891</v>
      </c>
      <c r="Q163" s="136">
        <v>20003</v>
      </c>
      <c r="R163" s="136">
        <v>19740</v>
      </c>
      <c r="S163" s="136">
        <v>21347</v>
      </c>
      <c r="T163" s="136">
        <v>29246</v>
      </c>
      <c r="U163" s="136">
        <v>28702</v>
      </c>
      <c r="V163" s="136">
        <v>30743</v>
      </c>
      <c r="W163" s="136">
        <v>40878</v>
      </c>
      <c r="X163" s="136">
        <v>24955</v>
      </c>
      <c r="Y163" s="136">
        <v>22707</v>
      </c>
      <c r="Z163" s="136">
        <v>23109</v>
      </c>
      <c r="AA163" s="136">
        <v>13388</v>
      </c>
      <c r="AB163" s="136">
        <v>4063</v>
      </c>
    </row>
    <row r="164" spans="1:28">
      <c r="A164" s="136" t="s">
        <v>574</v>
      </c>
      <c r="B164" s="136" t="s">
        <v>590</v>
      </c>
      <c r="C164" s="136" t="s">
        <v>595</v>
      </c>
      <c r="D164" s="144" t="s">
        <v>596</v>
      </c>
      <c r="E164" s="136">
        <v>48176</v>
      </c>
      <c r="F164" s="136">
        <v>85348</v>
      </c>
      <c r="G164" s="136">
        <v>85899</v>
      </c>
      <c r="H164" s="136">
        <v>83557</v>
      </c>
      <c r="I164" s="136">
        <v>80556</v>
      </c>
      <c r="J164" s="136">
        <v>80556</v>
      </c>
      <c r="K164" s="136">
        <v>79447</v>
      </c>
      <c r="L164" s="136">
        <v>44885</v>
      </c>
      <c r="M164" s="136">
        <v>17113</v>
      </c>
      <c r="N164" s="136">
        <v>57580</v>
      </c>
      <c r="O164" s="136">
        <v>97638</v>
      </c>
      <c r="P164" s="136">
        <v>102788</v>
      </c>
      <c r="Q164" s="136">
        <v>121405</v>
      </c>
      <c r="R164" s="136">
        <v>125912</v>
      </c>
      <c r="S164" s="136">
        <v>125912</v>
      </c>
      <c r="T164" s="136">
        <v>125897</v>
      </c>
      <c r="U164" s="136">
        <v>117890</v>
      </c>
      <c r="V164" s="136">
        <v>100633</v>
      </c>
      <c r="W164" s="136">
        <v>24603</v>
      </c>
      <c r="X164" s="136">
        <v>19200</v>
      </c>
      <c r="Y164" s="136">
        <v>0</v>
      </c>
      <c r="Z164" s="136">
        <v>0</v>
      </c>
      <c r="AA164" s="136">
        <v>0</v>
      </c>
      <c r="AB164" s="136">
        <v>0</v>
      </c>
    </row>
    <row r="165" spans="1:28">
      <c r="A165" s="136" t="s">
        <v>574</v>
      </c>
      <c r="B165" s="136" t="s">
        <v>590</v>
      </c>
      <c r="C165" s="136" t="s">
        <v>597</v>
      </c>
      <c r="D165" s="144" t="s">
        <v>598</v>
      </c>
      <c r="E165" s="136">
        <v>15135</v>
      </c>
      <c r="F165" s="136">
        <v>12602</v>
      </c>
      <c r="G165" s="136">
        <v>5491</v>
      </c>
      <c r="H165" s="136">
        <v>2204</v>
      </c>
      <c r="I165" s="136">
        <v>456</v>
      </c>
      <c r="J165" s="136">
        <v>0</v>
      </c>
      <c r="K165" s="136">
        <v>0</v>
      </c>
      <c r="L165" s="136">
        <v>18044</v>
      </c>
      <c r="M165" s="136">
        <v>43737</v>
      </c>
      <c r="N165" s="136">
        <v>29030</v>
      </c>
      <c r="O165" s="136">
        <v>35930</v>
      </c>
      <c r="P165" s="136">
        <v>47057</v>
      </c>
      <c r="Q165" s="136">
        <v>47057</v>
      </c>
      <c r="R165" s="136">
        <v>47057</v>
      </c>
      <c r="S165" s="136">
        <v>46432</v>
      </c>
      <c r="T165" s="136">
        <v>41058</v>
      </c>
      <c r="U165" s="136">
        <v>20507</v>
      </c>
      <c r="V165" s="136">
        <v>20021</v>
      </c>
      <c r="W165" s="136">
        <v>19763</v>
      </c>
      <c r="X165" s="136">
        <v>20438</v>
      </c>
      <c r="Y165" s="136">
        <v>21986</v>
      </c>
      <c r="Z165" s="136">
        <v>22139</v>
      </c>
      <c r="AA165" s="136">
        <v>22260</v>
      </c>
      <c r="AB165" s="136">
        <v>22718</v>
      </c>
    </row>
    <row r="166" spans="1:28">
      <c r="A166" s="136" t="s">
        <v>574</v>
      </c>
      <c r="B166" s="136" t="s">
        <v>599</v>
      </c>
      <c r="C166" s="136" t="s">
        <v>600</v>
      </c>
      <c r="D166" s="144" t="s">
        <v>601</v>
      </c>
      <c r="E166" s="136">
        <v>3000</v>
      </c>
      <c r="F166" s="136">
        <v>203</v>
      </c>
      <c r="G166" s="136">
        <v>0</v>
      </c>
      <c r="H166" s="136">
        <v>0</v>
      </c>
      <c r="I166" s="136">
        <v>0</v>
      </c>
      <c r="J166" s="136">
        <v>0</v>
      </c>
      <c r="K166" s="136">
        <v>0</v>
      </c>
      <c r="L166" s="136">
        <v>5221</v>
      </c>
      <c r="M166" s="136">
        <v>11779</v>
      </c>
      <c r="N166" s="136">
        <v>22676</v>
      </c>
      <c r="O166" s="136">
        <v>24534</v>
      </c>
      <c r="P166" s="136">
        <v>15794</v>
      </c>
      <c r="Q166" s="136">
        <v>26571</v>
      </c>
      <c r="R166" s="136">
        <v>40278</v>
      </c>
      <c r="S166" s="136">
        <v>39318</v>
      </c>
      <c r="T166" s="136">
        <v>35894</v>
      </c>
      <c r="U166" s="136">
        <v>20436</v>
      </c>
      <c r="V166" s="136">
        <v>35214</v>
      </c>
      <c r="W166" s="136">
        <v>36139</v>
      </c>
      <c r="X166" s="136">
        <v>35740</v>
      </c>
      <c r="Y166" s="136">
        <v>26081</v>
      </c>
      <c r="Z166" s="136">
        <v>4195</v>
      </c>
      <c r="AA166" s="136">
        <v>14615</v>
      </c>
      <c r="AB166" s="136">
        <v>15754</v>
      </c>
    </row>
    <row r="167" spans="1:28">
      <c r="A167" s="136" t="s">
        <v>574</v>
      </c>
      <c r="B167" s="136" t="s">
        <v>599</v>
      </c>
      <c r="C167" s="136" t="s">
        <v>602</v>
      </c>
      <c r="D167" s="144" t="s">
        <v>603</v>
      </c>
      <c r="E167" s="136">
        <v>15416</v>
      </c>
      <c r="F167" s="136">
        <v>4555</v>
      </c>
      <c r="G167" s="136">
        <v>471</v>
      </c>
      <c r="H167" s="136">
        <v>0</v>
      </c>
      <c r="I167" s="136">
        <v>9517</v>
      </c>
      <c r="J167" s="136">
        <v>29815</v>
      </c>
      <c r="K167" s="136">
        <v>32525</v>
      </c>
      <c r="L167" s="136">
        <v>37420</v>
      </c>
      <c r="M167" s="136">
        <v>36230</v>
      </c>
      <c r="N167" s="136">
        <v>37111</v>
      </c>
      <c r="O167" s="136">
        <v>37756</v>
      </c>
      <c r="P167" s="136">
        <v>38180</v>
      </c>
      <c r="Q167" s="136">
        <v>38749</v>
      </c>
      <c r="R167" s="136">
        <v>39311</v>
      </c>
      <c r="S167" s="136">
        <v>38088</v>
      </c>
      <c r="T167" s="136">
        <v>40611</v>
      </c>
      <c r="U167" s="136">
        <v>35199</v>
      </c>
      <c r="V167" s="136">
        <v>35544</v>
      </c>
      <c r="W167" s="136">
        <v>37755</v>
      </c>
      <c r="X167" s="136">
        <v>10176</v>
      </c>
      <c r="Y167" s="136">
        <v>13035</v>
      </c>
      <c r="Z167" s="136">
        <v>10636</v>
      </c>
      <c r="AA167" s="136">
        <v>34030</v>
      </c>
      <c r="AB167" s="136">
        <v>18411</v>
      </c>
    </row>
    <row r="168" spans="1:28">
      <c r="A168" s="136" t="s">
        <v>574</v>
      </c>
      <c r="B168" s="136" t="s">
        <v>599</v>
      </c>
      <c r="C168" s="136" t="s">
        <v>604</v>
      </c>
      <c r="D168" s="144" t="s">
        <v>605</v>
      </c>
      <c r="E168" s="136">
        <v>6299</v>
      </c>
      <c r="F168" s="136">
        <v>39394</v>
      </c>
      <c r="G168" s="136">
        <v>30609</v>
      </c>
      <c r="H168" s="136">
        <v>41497</v>
      </c>
      <c r="I168" s="136">
        <v>36266</v>
      </c>
      <c r="J168" s="136">
        <v>44234</v>
      </c>
      <c r="K168" s="136">
        <v>37312</v>
      </c>
      <c r="L168" s="136">
        <v>55768</v>
      </c>
      <c r="M168" s="136">
        <v>27262</v>
      </c>
      <c r="N168" s="136">
        <v>59811</v>
      </c>
      <c r="O168" s="136">
        <v>68269</v>
      </c>
      <c r="P168" s="136">
        <v>30892</v>
      </c>
      <c r="Q168" s="136">
        <v>65030</v>
      </c>
      <c r="R168" s="136">
        <v>74409</v>
      </c>
      <c r="S168" s="136">
        <v>82376</v>
      </c>
      <c r="T168" s="136">
        <v>82428</v>
      </c>
      <c r="U168" s="136">
        <v>83342</v>
      </c>
      <c r="V168" s="136">
        <v>63146</v>
      </c>
      <c r="W168" s="136">
        <v>87836</v>
      </c>
      <c r="X168" s="136">
        <v>86754</v>
      </c>
      <c r="Y168" s="136">
        <v>82324</v>
      </c>
      <c r="Z168" s="136">
        <v>55531</v>
      </c>
      <c r="AA168" s="136">
        <v>33608</v>
      </c>
      <c r="AB168" s="136">
        <v>2995</v>
      </c>
    </row>
    <row r="169" spans="1:28">
      <c r="A169" s="136" t="s">
        <v>574</v>
      </c>
      <c r="B169" s="136" t="s">
        <v>606</v>
      </c>
      <c r="C169" s="136" t="s">
        <v>607</v>
      </c>
      <c r="D169" s="144" t="s">
        <v>608</v>
      </c>
      <c r="E169" s="136">
        <v>762</v>
      </c>
      <c r="F169" s="136">
        <v>42540</v>
      </c>
      <c r="G169" s="136">
        <v>107491</v>
      </c>
      <c r="H169" s="136">
        <v>81155</v>
      </c>
      <c r="I169" s="136">
        <v>102559</v>
      </c>
      <c r="J169" s="136">
        <v>39279</v>
      </c>
      <c r="K169" s="136">
        <v>109859</v>
      </c>
      <c r="L169" s="136">
        <v>85750</v>
      </c>
      <c r="M169" s="136">
        <v>75234</v>
      </c>
      <c r="N169" s="136">
        <v>48663</v>
      </c>
      <c r="O169" s="136">
        <v>41709</v>
      </c>
      <c r="P169" s="136">
        <v>20752</v>
      </c>
      <c r="Q169" s="136">
        <v>80025</v>
      </c>
      <c r="R169" s="136">
        <v>48982</v>
      </c>
      <c r="S169" s="136">
        <v>143420</v>
      </c>
      <c r="T169" s="136">
        <v>112335</v>
      </c>
      <c r="U169" s="136">
        <v>139631</v>
      </c>
      <c r="V169" s="136">
        <v>79602</v>
      </c>
      <c r="W169" s="136">
        <v>33563</v>
      </c>
      <c r="X169" s="136">
        <v>103382</v>
      </c>
      <c r="Y169" s="136">
        <v>78554</v>
      </c>
      <c r="Z169" s="136">
        <v>63561</v>
      </c>
      <c r="AA169" s="136">
        <v>22272</v>
      </c>
      <c r="AB169" s="136">
        <v>3182</v>
      </c>
    </row>
    <row r="170" spans="1:28">
      <c r="A170" s="136" t="s">
        <v>574</v>
      </c>
      <c r="B170" s="136" t="s">
        <v>606</v>
      </c>
      <c r="C170" s="136" t="s">
        <v>609</v>
      </c>
      <c r="D170" s="144" t="s">
        <v>610</v>
      </c>
      <c r="E170" s="136">
        <v>0</v>
      </c>
      <c r="F170" s="136">
        <v>0</v>
      </c>
      <c r="G170" s="136">
        <v>0</v>
      </c>
      <c r="H170" s="136">
        <v>0</v>
      </c>
      <c r="I170" s="136">
        <v>0</v>
      </c>
      <c r="J170" s="136">
        <v>0</v>
      </c>
      <c r="K170" s="136">
        <v>0</v>
      </c>
      <c r="L170" s="136">
        <v>17</v>
      </c>
      <c r="M170" s="136">
        <v>1680</v>
      </c>
      <c r="N170" s="136">
        <v>10808</v>
      </c>
      <c r="O170" s="136">
        <v>16620</v>
      </c>
      <c r="P170" s="136">
        <v>18141</v>
      </c>
      <c r="Q170" s="136">
        <v>19375</v>
      </c>
      <c r="R170" s="136">
        <v>18529</v>
      </c>
      <c r="S170" s="136">
        <v>19038</v>
      </c>
      <c r="T170" s="136">
        <v>19038</v>
      </c>
      <c r="U170" s="136">
        <v>19031</v>
      </c>
      <c r="V170" s="136">
        <v>18585</v>
      </c>
      <c r="W170" s="136">
        <v>17457</v>
      </c>
      <c r="X170" s="136">
        <v>17312</v>
      </c>
      <c r="Y170" s="136">
        <v>17431</v>
      </c>
      <c r="Z170" s="136">
        <v>11854</v>
      </c>
      <c r="AA170" s="136">
        <v>1423</v>
      </c>
      <c r="AB170" s="136">
        <v>0</v>
      </c>
    </row>
    <row r="171" spans="1:28">
      <c r="A171" s="136" t="s">
        <v>574</v>
      </c>
      <c r="B171" s="136" t="s">
        <v>611</v>
      </c>
      <c r="C171" s="136" t="s">
        <v>612</v>
      </c>
      <c r="D171" s="144" t="s">
        <v>613</v>
      </c>
      <c r="E171" s="136">
        <v>96938</v>
      </c>
      <c r="F171" s="136">
        <v>112886</v>
      </c>
      <c r="G171" s="136">
        <v>113713</v>
      </c>
      <c r="H171" s="136">
        <v>108526</v>
      </c>
      <c r="I171" s="136">
        <v>109243</v>
      </c>
      <c r="J171" s="136">
        <v>108091</v>
      </c>
      <c r="K171" s="136">
        <v>105076</v>
      </c>
      <c r="L171" s="136">
        <v>90569</v>
      </c>
      <c r="M171" s="136">
        <v>11088</v>
      </c>
      <c r="N171" s="136">
        <v>7341</v>
      </c>
      <c r="O171" s="136">
        <v>205859</v>
      </c>
      <c r="P171" s="136">
        <v>222787</v>
      </c>
      <c r="Q171" s="136">
        <v>229722</v>
      </c>
      <c r="R171" s="136">
        <v>214856</v>
      </c>
      <c r="S171" s="136">
        <v>206992</v>
      </c>
      <c r="T171" s="136">
        <v>225886</v>
      </c>
      <c r="U171" s="136">
        <v>219517</v>
      </c>
      <c r="V171" s="136">
        <v>208721</v>
      </c>
      <c r="W171" s="136">
        <v>153834</v>
      </c>
      <c r="X171" s="136">
        <v>55228</v>
      </c>
      <c r="Y171" s="136">
        <v>8832</v>
      </c>
      <c r="Z171" s="136">
        <v>914</v>
      </c>
      <c r="AA171" s="136">
        <v>0</v>
      </c>
      <c r="AB171" s="136">
        <v>5192</v>
      </c>
    </row>
    <row r="172" spans="1:28">
      <c r="A172" s="136" t="s">
        <v>574</v>
      </c>
      <c r="B172" s="136" t="s">
        <v>606</v>
      </c>
      <c r="C172" s="136" t="s">
        <v>614</v>
      </c>
      <c r="D172" s="144" t="s">
        <v>615</v>
      </c>
      <c r="E172" s="136">
        <v>47830</v>
      </c>
      <c r="F172" s="136">
        <v>54847</v>
      </c>
      <c r="G172" s="136">
        <v>66458</v>
      </c>
      <c r="H172" s="136">
        <v>68653</v>
      </c>
      <c r="I172" s="136">
        <v>69252</v>
      </c>
      <c r="J172" s="136">
        <v>69252</v>
      </c>
      <c r="K172" s="136">
        <v>69252</v>
      </c>
      <c r="L172" s="136">
        <v>69252</v>
      </c>
      <c r="M172" s="136">
        <v>68863</v>
      </c>
      <c r="N172" s="136">
        <v>34837</v>
      </c>
      <c r="O172" s="136">
        <v>36986</v>
      </c>
      <c r="P172" s="136">
        <v>59307</v>
      </c>
      <c r="Q172" s="136">
        <v>64607</v>
      </c>
      <c r="R172" s="136">
        <v>85600</v>
      </c>
      <c r="S172" s="136">
        <v>93735</v>
      </c>
      <c r="T172" s="136">
        <v>92537</v>
      </c>
      <c r="U172" s="136">
        <v>95007</v>
      </c>
      <c r="V172" s="136">
        <v>94773</v>
      </c>
      <c r="W172" s="136">
        <v>87171</v>
      </c>
      <c r="X172" s="136">
        <v>88602</v>
      </c>
      <c r="Y172" s="136">
        <v>45713</v>
      </c>
      <c r="Z172" s="136">
        <v>13992</v>
      </c>
      <c r="AA172" s="136">
        <v>7153</v>
      </c>
      <c r="AB172" s="136">
        <v>25375</v>
      </c>
    </row>
    <row r="173" spans="1:28">
      <c r="A173" s="136" t="s">
        <v>574</v>
      </c>
      <c r="B173" s="136" t="s">
        <v>611</v>
      </c>
      <c r="C173" s="136" t="s">
        <v>616</v>
      </c>
      <c r="D173" s="144" t="s">
        <v>617</v>
      </c>
      <c r="E173" s="136">
        <v>0</v>
      </c>
      <c r="F173" s="136">
        <v>0</v>
      </c>
      <c r="G173" s="136">
        <v>0</v>
      </c>
      <c r="H173" s="136">
        <v>0</v>
      </c>
      <c r="I173" s="136">
        <v>0</v>
      </c>
      <c r="J173" s="136">
        <v>0</v>
      </c>
      <c r="K173" s="136">
        <v>0</v>
      </c>
      <c r="L173" s="136">
        <v>0</v>
      </c>
      <c r="M173" s="136">
        <v>0</v>
      </c>
      <c r="N173" s="136">
        <v>29839</v>
      </c>
      <c r="O173" s="136">
        <v>55094</v>
      </c>
      <c r="P173" s="136">
        <v>40167</v>
      </c>
      <c r="Q173" s="136">
        <v>30214</v>
      </c>
      <c r="R173" s="136">
        <v>19791</v>
      </c>
      <c r="S173" s="136">
        <v>38268</v>
      </c>
      <c r="T173" s="136">
        <v>34414</v>
      </c>
      <c r="U173" s="136">
        <v>32353</v>
      </c>
      <c r="V173" s="136">
        <v>19641</v>
      </c>
      <c r="W173" s="136">
        <v>0</v>
      </c>
      <c r="X173" s="136">
        <v>0</v>
      </c>
      <c r="Y173" s="136">
        <v>0</v>
      </c>
      <c r="Z173" s="136">
        <v>0</v>
      </c>
      <c r="AA173" s="136">
        <v>0</v>
      </c>
      <c r="AB173" s="136">
        <v>0</v>
      </c>
    </row>
    <row r="174" spans="1:28">
      <c r="A174" s="136" t="s">
        <v>574</v>
      </c>
      <c r="B174" s="136" t="s">
        <v>618</v>
      </c>
      <c r="C174" s="136" t="s">
        <v>619</v>
      </c>
      <c r="D174" s="144" t="s">
        <v>620</v>
      </c>
      <c r="E174" s="136">
        <v>22793</v>
      </c>
      <c r="F174" s="136">
        <v>23219</v>
      </c>
      <c r="G174" s="136">
        <v>22524</v>
      </c>
      <c r="H174" s="136">
        <v>33243</v>
      </c>
      <c r="I174" s="136">
        <v>30547</v>
      </c>
      <c r="J174" s="136">
        <v>13735</v>
      </c>
      <c r="K174" s="136">
        <v>26913</v>
      </c>
      <c r="L174" s="136">
        <v>17232</v>
      </c>
      <c r="M174" s="136">
        <v>12922</v>
      </c>
      <c r="N174" s="136">
        <v>3016</v>
      </c>
      <c r="O174" s="136">
        <v>22318</v>
      </c>
      <c r="P174" s="136">
        <v>44138</v>
      </c>
      <c r="Q174" s="136">
        <v>42234</v>
      </c>
      <c r="R174" s="136">
        <v>51607</v>
      </c>
      <c r="S174" s="136">
        <v>46134</v>
      </c>
      <c r="T174" s="136">
        <v>19537</v>
      </c>
      <c r="U174" s="136">
        <v>26653</v>
      </c>
      <c r="V174" s="136">
        <v>32513</v>
      </c>
      <c r="W174" s="136">
        <v>41296</v>
      </c>
      <c r="X174" s="136">
        <v>42926</v>
      </c>
      <c r="Y174" s="136">
        <v>41778</v>
      </c>
      <c r="Z174" s="136">
        <v>25493</v>
      </c>
      <c r="AA174" s="136">
        <v>7055</v>
      </c>
      <c r="AB174" s="136">
        <v>289</v>
      </c>
    </row>
    <row r="175" spans="1:28">
      <c r="A175" s="136" t="s">
        <v>574</v>
      </c>
      <c r="B175" s="136" t="s">
        <v>618</v>
      </c>
      <c r="C175" s="136" t="s">
        <v>621</v>
      </c>
      <c r="D175" s="144" t="s">
        <v>622</v>
      </c>
      <c r="E175" s="136">
        <v>39587</v>
      </c>
      <c r="F175" s="136">
        <v>186891</v>
      </c>
      <c r="G175" s="136">
        <v>206897</v>
      </c>
      <c r="H175" s="136">
        <v>176211</v>
      </c>
      <c r="I175" s="136">
        <v>188716</v>
      </c>
      <c r="J175" s="136">
        <v>121251</v>
      </c>
      <c r="K175" s="136">
        <v>212308</v>
      </c>
      <c r="L175" s="136">
        <v>144773</v>
      </c>
      <c r="M175" s="136">
        <v>105103</v>
      </c>
      <c r="N175" s="136">
        <v>55166</v>
      </c>
      <c r="O175" s="136">
        <v>104433</v>
      </c>
      <c r="P175" s="136">
        <v>351432</v>
      </c>
      <c r="Q175" s="136">
        <v>420709</v>
      </c>
      <c r="R175" s="136">
        <v>455110</v>
      </c>
      <c r="S175" s="136">
        <v>446396</v>
      </c>
      <c r="T175" s="136">
        <v>426929</v>
      </c>
      <c r="U175" s="136">
        <v>394604</v>
      </c>
      <c r="V175" s="136">
        <v>306561</v>
      </c>
      <c r="W175" s="136">
        <v>194645</v>
      </c>
      <c r="X175" s="136">
        <v>38882</v>
      </c>
      <c r="Y175" s="136">
        <v>0</v>
      </c>
      <c r="Z175" s="136">
        <v>0</v>
      </c>
      <c r="AA175" s="136">
        <v>0</v>
      </c>
      <c r="AB175" s="136">
        <v>39613</v>
      </c>
    </row>
    <row r="176" spans="1:28">
      <c r="A176" s="136" t="s">
        <v>574</v>
      </c>
      <c r="B176" s="136" t="s">
        <v>618</v>
      </c>
      <c r="C176" s="136" t="s">
        <v>623</v>
      </c>
      <c r="D176" s="144" t="s">
        <v>624</v>
      </c>
      <c r="E176" s="136">
        <v>0</v>
      </c>
      <c r="F176" s="136">
        <v>4182</v>
      </c>
      <c r="G176" s="136">
        <v>6961</v>
      </c>
      <c r="H176" s="136">
        <v>32000</v>
      </c>
      <c r="I176" s="136">
        <v>51825</v>
      </c>
      <c r="J176" s="136">
        <v>35342</v>
      </c>
      <c r="K176" s="136">
        <v>50603</v>
      </c>
      <c r="L176" s="136">
        <v>25474</v>
      </c>
      <c r="M176" s="136">
        <v>62507</v>
      </c>
      <c r="N176" s="136">
        <v>39026</v>
      </c>
      <c r="O176" s="136">
        <v>57718</v>
      </c>
      <c r="P176" s="136">
        <v>48311</v>
      </c>
      <c r="Q176" s="136">
        <v>72013</v>
      </c>
      <c r="R176" s="136">
        <v>63667</v>
      </c>
      <c r="S176" s="136">
        <v>65044</v>
      </c>
      <c r="T176" s="136">
        <v>69577</v>
      </c>
      <c r="U176" s="136">
        <v>50297</v>
      </c>
      <c r="V176" s="136">
        <v>86661</v>
      </c>
      <c r="W176" s="136">
        <v>70919</v>
      </c>
      <c r="X176" s="136">
        <v>68350</v>
      </c>
      <c r="Y176" s="136">
        <v>11164</v>
      </c>
      <c r="Z176" s="136">
        <v>0</v>
      </c>
      <c r="AA176" s="136">
        <v>24</v>
      </c>
      <c r="AB176" s="136">
        <v>80</v>
      </c>
    </row>
    <row r="177" spans="1:28">
      <c r="A177" s="136" t="s">
        <v>574</v>
      </c>
      <c r="B177" s="136" t="s">
        <v>625</v>
      </c>
      <c r="C177" s="136" t="s">
        <v>626</v>
      </c>
      <c r="D177" s="144" t="s">
        <v>627</v>
      </c>
      <c r="E177" s="136">
        <v>27824</v>
      </c>
      <c r="F177" s="136">
        <v>23185</v>
      </c>
      <c r="G177" s="136">
        <v>7317</v>
      </c>
      <c r="H177" s="136">
        <v>1266</v>
      </c>
      <c r="I177" s="136">
        <v>137</v>
      </c>
      <c r="J177" s="136">
        <v>0</v>
      </c>
      <c r="K177" s="136">
        <v>0</v>
      </c>
      <c r="L177" s="136">
        <v>0</v>
      </c>
      <c r="M177" s="136">
        <v>0</v>
      </c>
      <c r="N177" s="136">
        <v>5081</v>
      </c>
      <c r="O177" s="136">
        <v>27797</v>
      </c>
      <c r="P177" s="136">
        <v>52119</v>
      </c>
      <c r="Q177" s="136">
        <v>50129</v>
      </c>
      <c r="R177" s="136">
        <v>58538</v>
      </c>
      <c r="S177" s="136">
        <v>55614</v>
      </c>
      <c r="T177" s="136">
        <v>57738</v>
      </c>
      <c r="U177" s="136">
        <v>47802</v>
      </c>
      <c r="V177" s="136">
        <v>36363</v>
      </c>
      <c r="W177" s="136">
        <v>62239</v>
      </c>
      <c r="X177" s="136">
        <v>65801</v>
      </c>
      <c r="Y177" s="136">
        <v>61527</v>
      </c>
      <c r="Z177" s="136">
        <v>29513</v>
      </c>
      <c r="AA177" s="136">
        <v>18375</v>
      </c>
      <c r="AB177" s="136">
        <v>24443</v>
      </c>
    </row>
    <row r="178" spans="1:28">
      <c r="A178" s="136" t="s">
        <v>574</v>
      </c>
      <c r="B178" s="136" t="s">
        <v>625</v>
      </c>
      <c r="C178" s="136" t="s">
        <v>628</v>
      </c>
      <c r="D178" s="144" t="s">
        <v>629</v>
      </c>
      <c r="E178" s="136">
        <v>0</v>
      </c>
      <c r="F178" s="136">
        <v>2</v>
      </c>
      <c r="G178" s="136">
        <v>54</v>
      </c>
      <c r="H178" s="136">
        <v>20770</v>
      </c>
      <c r="I178" s="136">
        <v>24420</v>
      </c>
      <c r="J178" s="136">
        <v>38431</v>
      </c>
      <c r="K178" s="136">
        <v>45866</v>
      </c>
      <c r="L178" s="136">
        <v>45708</v>
      </c>
      <c r="M178" s="136">
        <v>45175</v>
      </c>
      <c r="N178" s="136">
        <v>51431</v>
      </c>
      <c r="O178" s="136">
        <v>68848</v>
      </c>
      <c r="P178" s="136">
        <v>119120</v>
      </c>
      <c r="Q178" s="136">
        <v>127147</v>
      </c>
      <c r="R178" s="136">
        <v>127003</v>
      </c>
      <c r="S178" s="136">
        <v>131814</v>
      </c>
      <c r="T178" s="136">
        <v>130211</v>
      </c>
      <c r="U178" s="136">
        <v>127081</v>
      </c>
      <c r="V178" s="136">
        <v>114978</v>
      </c>
      <c r="W178" s="136">
        <v>86938</v>
      </c>
      <c r="X178" s="136">
        <v>58185</v>
      </c>
      <c r="Y178" s="136">
        <v>44695</v>
      </c>
      <c r="Z178" s="136">
        <v>16974</v>
      </c>
      <c r="AA178" s="136">
        <v>8346</v>
      </c>
      <c r="AB178" s="136">
        <v>610</v>
      </c>
    </row>
    <row r="179" spans="1:28">
      <c r="A179" s="136" t="s">
        <v>574</v>
      </c>
      <c r="B179" s="136" t="s">
        <v>630</v>
      </c>
      <c r="C179" s="136" t="s">
        <v>631</v>
      </c>
      <c r="D179" s="144" t="s">
        <v>632</v>
      </c>
      <c r="E179" s="136">
        <v>0</v>
      </c>
      <c r="F179" s="136">
        <v>318</v>
      </c>
      <c r="G179" s="136">
        <v>1471</v>
      </c>
      <c r="H179" s="136">
        <v>2355</v>
      </c>
      <c r="I179" s="136">
        <v>1813</v>
      </c>
      <c r="J179" s="136">
        <v>2132</v>
      </c>
      <c r="K179" s="136">
        <v>2444</v>
      </c>
      <c r="L179" s="136">
        <v>1154</v>
      </c>
      <c r="M179" s="136">
        <v>55365</v>
      </c>
      <c r="N179" s="136">
        <v>68669</v>
      </c>
      <c r="O179" s="136">
        <v>78389</v>
      </c>
      <c r="P179" s="136">
        <v>102525</v>
      </c>
      <c r="Q179" s="136">
        <v>119602</v>
      </c>
      <c r="R179" s="136">
        <v>124551</v>
      </c>
      <c r="S179" s="136">
        <v>123906</v>
      </c>
      <c r="T179" s="136">
        <v>130414</v>
      </c>
      <c r="U179" s="136">
        <v>129673</v>
      </c>
      <c r="V179" s="136">
        <v>123878</v>
      </c>
      <c r="W179" s="136">
        <v>86274</v>
      </c>
      <c r="X179" s="136">
        <v>80782</v>
      </c>
      <c r="Y179" s="136">
        <v>57065</v>
      </c>
      <c r="Z179" s="136">
        <v>33018</v>
      </c>
      <c r="AA179" s="136">
        <v>4232</v>
      </c>
      <c r="AB179" s="136">
        <v>2322</v>
      </c>
    </row>
    <row r="180" spans="1:28">
      <c r="A180" s="136" t="s">
        <v>574</v>
      </c>
      <c r="B180" s="136" t="s">
        <v>630</v>
      </c>
      <c r="C180" s="136" t="s">
        <v>633</v>
      </c>
      <c r="D180" s="144" t="s">
        <v>634</v>
      </c>
      <c r="E180" s="136">
        <v>0</v>
      </c>
      <c r="F180" s="136">
        <v>0</v>
      </c>
      <c r="G180" s="136">
        <v>0</v>
      </c>
      <c r="H180" s="136">
        <v>0</v>
      </c>
      <c r="I180" s="136">
        <v>0</v>
      </c>
      <c r="J180" s="136">
        <v>0</v>
      </c>
      <c r="K180" s="136">
        <v>0</v>
      </c>
      <c r="L180" s="136">
        <v>2296</v>
      </c>
      <c r="M180" s="136">
        <v>5507</v>
      </c>
      <c r="N180" s="136">
        <v>22239</v>
      </c>
      <c r="O180" s="136">
        <v>29951</v>
      </c>
      <c r="P180" s="136">
        <v>20071</v>
      </c>
      <c r="Q180" s="136">
        <v>40473</v>
      </c>
      <c r="R180" s="136">
        <v>44447</v>
      </c>
      <c r="S180" s="136">
        <v>38220</v>
      </c>
      <c r="T180" s="136">
        <v>24449</v>
      </c>
      <c r="U180" s="136">
        <v>38482</v>
      </c>
      <c r="V180" s="136">
        <v>38755</v>
      </c>
      <c r="W180" s="136">
        <v>28758</v>
      </c>
      <c r="X180" s="136">
        <v>48373</v>
      </c>
      <c r="Y180" s="136">
        <v>41821</v>
      </c>
      <c r="Z180" s="136">
        <v>11404</v>
      </c>
      <c r="AA180" s="136">
        <v>1045</v>
      </c>
      <c r="AB180" s="136">
        <v>0</v>
      </c>
    </row>
    <row r="181" spans="1:28">
      <c r="A181" s="136" t="s">
        <v>574</v>
      </c>
      <c r="B181" s="136" t="s">
        <v>630</v>
      </c>
      <c r="C181" s="136" t="s">
        <v>635</v>
      </c>
      <c r="D181" s="144" t="s">
        <v>636</v>
      </c>
      <c r="E181" s="136">
        <v>5845</v>
      </c>
      <c r="F181" s="136">
        <v>2397</v>
      </c>
      <c r="G181" s="136">
        <v>1206</v>
      </c>
      <c r="H181" s="136">
        <v>858</v>
      </c>
      <c r="I181" s="136">
        <v>0</v>
      </c>
      <c r="J181" s="136">
        <v>0</v>
      </c>
      <c r="K181" s="136">
        <v>0</v>
      </c>
      <c r="L181" s="136">
        <v>0</v>
      </c>
      <c r="M181" s="136">
        <v>22</v>
      </c>
      <c r="N181" s="136">
        <v>1150</v>
      </c>
      <c r="O181" s="136">
        <v>12837</v>
      </c>
      <c r="P181" s="136">
        <v>14553</v>
      </c>
      <c r="Q181" s="136">
        <v>18159</v>
      </c>
      <c r="R181" s="136">
        <v>11599</v>
      </c>
      <c r="S181" s="136">
        <v>4164</v>
      </c>
      <c r="T181" s="136">
        <v>1731</v>
      </c>
      <c r="U181" s="136">
        <v>9533</v>
      </c>
      <c r="V181" s="136">
        <v>11133</v>
      </c>
      <c r="W181" s="136">
        <v>13023</v>
      </c>
      <c r="X181" s="136">
        <v>12655</v>
      </c>
      <c r="Y181" s="136">
        <v>8095</v>
      </c>
      <c r="Z181" s="136">
        <v>13203</v>
      </c>
      <c r="AA181" s="136">
        <v>6427</v>
      </c>
      <c r="AB181" s="136">
        <v>4064</v>
      </c>
    </row>
    <row r="182" spans="1:28">
      <c r="A182" s="136" t="s">
        <v>574</v>
      </c>
      <c r="B182" s="136" t="s">
        <v>630</v>
      </c>
      <c r="C182" s="136" t="s">
        <v>637</v>
      </c>
      <c r="D182" s="144" t="s">
        <v>638</v>
      </c>
      <c r="E182" s="136">
        <v>338</v>
      </c>
      <c r="F182" s="136">
        <v>0</v>
      </c>
      <c r="G182" s="136">
        <v>0</v>
      </c>
      <c r="H182" s="136">
        <v>0</v>
      </c>
      <c r="I182" s="136">
        <v>0</v>
      </c>
      <c r="J182" s="136">
        <v>0</v>
      </c>
      <c r="K182" s="136">
        <v>0</v>
      </c>
      <c r="L182" s="136">
        <v>0</v>
      </c>
      <c r="M182" s="136">
        <v>0</v>
      </c>
      <c r="N182" s="136">
        <v>27302</v>
      </c>
      <c r="O182" s="136">
        <v>29539</v>
      </c>
      <c r="P182" s="136">
        <v>19792</v>
      </c>
      <c r="Q182" s="136">
        <v>48743</v>
      </c>
      <c r="R182" s="136">
        <v>54787</v>
      </c>
      <c r="S182" s="136">
        <v>52402</v>
      </c>
      <c r="T182" s="136">
        <v>33001</v>
      </c>
      <c r="U182" s="136">
        <v>59326</v>
      </c>
      <c r="V182" s="136">
        <v>62081</v>
      </c>
      <c r="W182" s="136">
        <v>31518</v>
      </c>
      <c r="X182" s="136">
        <v>13072</v>
      </c>
      <c r="Y182" s="136">
        <v>10278</v>
      </c>
      <c r="Z182" s="136">
        <v>11194</v>
      </c>
      <c r="AA182" s="136">
        <v>8351</v>
      </c>
      <c r="AB182" s="136">
        <v>3369</v>
      </c>
    </row>
    <row r="183" spans="1:28">
      <c r="A183" s="136" t="s">
        <v>574</v>
      </c>
      <c r="B183" s="136" t="s">
        <v>630</v>
      </c>
      <c r="C183" s="136" t="s">
        <v>639</v>
      </c>
      <c r="D183" s="144" t="s">
        <v>640</v>
      </c>
      <c r="E183" s="136">
        <v>28635</v>
      </c>
      <c r="F183" s="136">
        <v>37253</v>
      </c>
      <c r="G183" s="136">
        <v>52841</v>
      </c>
      <c r="H183" s="136">
        <v>63492</v>
      </c>
      <c r="I183" s="136">
        <v>77944</v>
      </c>
      <c r="J183" s="136">
        <v>73724</v>
      </c>
      <c r="K183" s="136">
        <v>57910</v>
      </c>
      <c r="L183" s="136">
        <v>79360</v>
      </c>
      <c r="M183" s="136">
        <v>62713</v>
      </c>
      <c r="N183" s="136">
        <v>60454</v>
      </c>
      <c r="O183" s="136">
        <v>63952</v>
      </c>
      <c r="P183" s="136">
        <v>64814</v>
      </c>
      <c r="Q183" s="136">
        <v>66534</v>
      </c>
      <c r="R183" s="136">
        <v>75447</v>
      </c>
      <c r="S183" s="136">
        <v>77047</v>
      </c>
      <c r="T183" s="136">
        <v>99014</v>
      </c>
      <c r="U183" s="136">
        <v>98873</v>
      </c>
      <c r="V183" s="136">
        <v>89505</v>
      </c>
      <c r="W183" s="136">
        <v>87934</v>
      </c>
      <c r="X183" s="136">
        <v>84633</v>
      </c>
      <c r="Y183" s="136">
        <v>48658</v>
      </c>
      <c r="Z183" s="136">
        <v>29576</v>
      </c>
      <c r="AA183" s="136">
        <v>12180</v>
      </c>
      <c r="AB183" s="136">
        <v>6599</v>
      </c>
    </row>
    <row r="184" spans="1:28">
      <c r="A184" s="136" t="s">
        <v>574</v>
      </c>
      <c r="B184" s="136" t="s">
        <v>641</v>
      </c>
      <c r="C184" s="136" t="s">
        <v>642</v>
      </c>
      <c r="D184" s="144" t="s">
        <v>643</v>
      </c>
      <c r="E184" s="136">
        <v>3027</v>
      </c>
      <c r="F184" s="136">
        <v>1494</v>
      </c>
      <c r="G184" s="136">
        <v>0</v>
      </c>
      <c r="H184" s="136">
        <v>0</v>
      </c>
      <c r="I184" s="136">
        <v>1070</v>
      </c>
      <c r="J184" s="136">
        <v>2006</v>
      </c>
      <c r="K184" s="136">
        <v>8197</v>
      </c>
      <c r="L184" s="136">
        <v>35941</v>
      </c>
      <c r="M184" s="136">
        <v>49625</v>
      </c>
      <c r="N184" s="136">
        <v>39698</v>
      </c>
      <c r="O184" s="136">
        <v>53644</v>
      </c>
      <c r="P184" s="136">
        <v>30563</v>
      </c>
      <c r="Q184" s="136">
        <v>61451</v>
      </c>
      <c r="R184" s="136">
        <v>39569</v>
      </c>
      <c r="S184" s="136">
        <v>62490</v>
      </c>
      <c r="T184" s="136">
        <v>45162</v>
      </c>
      <c r="U184" s="136">
        <v>46227</v>
      </c>
      <c r="V184" s="136">
        <v>30814</v>
      </c>
      <c r="W184" s="136">
        <v>33426</v>
      </c>
      <c r="X184" s="136">
        <v>23585</v>
      </c>
      <c r="Y184" s="136">
        <v>16461</v>
      </c>
      <c r="Z184" s="136">
        <v>14721</v>
      </c>
      <c r="AA184" s="136">
        <v>10742</v>
      </c>
      <c r="AB184" s="136">
        <v>7776</v>
      </c>
    </row>
    <row r="185" spans="1:28">
      <c r="A185" s="136" t="s">
        <v>574</v>
      </c>
      <c r="B185" s="136" t="s">
        <v>644</v>
      </c>
      <c r="C185" s="136" t="s">
        <v>645</v>
      </c>
      <c r="D185" s="144" t="s">
        <v>646</v>
      </c>
      <c r="E185" s="136">
        <v>0</v>
      </c>
      <c r="F185" s="136">
        <v>0</v>
      </c>
      <c r="G185" s="136">
        <v>6411</v>
      </c>
      <c r="H185" s="136">
        <v>44633</v>
      </c>
      <c r="I185" s="136">
        <v>45049</v>
      </c>
      <c r="J185" s="136">
        <v>43723</v>
      </c>
      <c r="K185" s="136">
        <v>38267</v>
      </c>
      <c r="L185" s="136">
        <v>48775</v>
      </c>
      <c r="M185" s="136">
        <v>50253</v>
      </c>
      <c r="N185" s="136">
        <v>47841</v>
      </c>
      <c r="O185" s="136">
        <v>36897</v>
      </c>
      <c r="P185" s="136">
        <v>48562</v>
      </c>
      <c r="Q185" s="136">
        <v>80187</v>
      </c>
      <c r="R185" s="136">
        <v>82828</v>
      </c>
      <c r="S185" s="136">
        <v>82724</v>
      </c>
      <c r="T185" s="136">
        <v>80580</v>
      </c>
      <c r="U185" s="136">
        <v>66992</v>
      </c>
      <c r="V185" s="136">
        <v>57420</v>
      </c>
      <c r="W185" s="136">
        <v>42648</v>
      </c>
      <c r="X185" s="136">
        <v>13377</v>
      </c>
      <c r="Y185" s="136">
        <v>2119</v>
      </c>
      <c r="Z185" s="136">
        <v>0</v>
      </c>
      <c r="AA185" s="136">
        <v>0</v>
      </c>
      <c r="AB185" s="136">
        <v>0</v>
      </c>
    </row>
    <row r="186" spans="1:28">
      <c r="A186" s="136" t="s">
        <v>574</v>
      </c>
      <c r="B186" s="136" t="s">
        <v>611</v>
      </c>
      <c r="C186" s="136" t="s">
        <v>647</v>
      </c>
      <c r="D186" s="144" t="s">
        <v>648</v>
      </c>
      <c r="E186" s="136">
        <v>0</v>
      </c>
      <c r="F186" s="136">
        <v>0</v>
      </c>
      <c r="G186" s="136">
        <v>0</v>
      </c>
      <c r="H186" s="136">
        <v>0</v>
      </c>
      <c r="I186" s="136">
        <v>0</v>
      </c>
      <c r="J186" s="136">
        <v>378</v>
      </c>
      <c r="K186" s="136">
        <v>52903</v>
      </c>
      <c r="L186" s="136">
        <v>56866</v>
      </c>
      <c r="M186" s="136">
        <v>48064</v>
      </c>
      <c r="N186" s="136">
        <v>65234</v>
      </c>
      <c r="O186" s="136">
        <v>47698</v>
      </c>
      <c r="P186" s="136">
        <v>62110</v>
      </c>
      <c r="Q186" s="136">
        <v>57296</v>
      </c>
      <c r="R186" s="136">
        <v>55461</v>
      </c>
      <c r="S186" s="136">
        <v>66335</v>
      </c>
      <c r="T186" s="136">
        <v>61698</v>
      </c>
      <c r="U186" s="136">
        <v>63608</v>
      </c>
      <c r="V186" s="136">
        <v>66688</v>
      </c>
      <c r="W186" s="136">
        <v>62401</v>
      </c>
      <c r="X186" s="136">
        <v>34247</v>
      </c>
      <c r="Y186" s="136">
        <v>23209</v>
      </c>
      <c r="Z186" s="136">
        <v>11618</v>
      </c>
      <c r="AA186" s="136">
        <v>6197</v>
      </c>
      <c r="AB186" s="136">
        <v>955</v>
      </c>
    </row>
    <row r="187" spans="1:28">
      <c r="A187" s="136" t="s">
        <v>574</v>
      </c>
      <c r="B187" s="136" t="s">
        <v>644</v>
      </c>
      <c r="C187" s="136" t="s">
        <v>649</v>
      </c>
      <c r="D187" s="144" t="s">
        <v>650</v>
      </c>
      <c r="E187" s="136">
        <v>1485</v>
      </c>
      <c r="F187" s="136">
        <v>17352</v>
      </c>
      <c r="G187" s="136">
        <v>19503</v>
      </c>
      <c r="H187" s="136">
        <v>28828</v>
      </c>
      <c r="I187" s="136">
        <v>30472</v>
      </c>
      <c r="J187" s="136">
        <v>29674</v>
      </c>
      <c r="K187" s="136">
        <v>30147</v>
      </c>
      <c r="L187" s="136">
        <v>31037</v>
      </c>
      <c r="M187" s="136">
        <v>31674</v>
      </c>
      <c r="N187" s="136">
        <v>31881</v>
      </c>
      <c r="O187" s="136">
        <v>31749</v>
      </c>
      <c r="P187" s="136">
        <v>27060</v>
      </c>
      <c r="Q187" s="136">
        <v>30349</v>
      </c>
      <c r="R187" s="136">
        <v>30349</v>
      </c>
      <c r="S187" s="136">
        <v>29008</v>
      </c>
      <c r="T187" s="136">
        <v>28975</v>
      </c>
      <c r="U187" s="136">
        <v>28975</v>
      </c>
      <c r="V187" s="136">
        <v>29432</v>
      </c>
      <c r="W187" s="136">
        <v>31865</v>
      </c>
      <c r="X187" s="136">
        <v>31438</v>
      </c>
      <c r="Y187" s="136">
        <v>32529</v>
      </c>
      <c r="Z187" s="136">
        <v>17877</v>
      </c>
      <c r="AA187" s="136">
        <v>3656</v>
      </c>
      <c r="AB187" s="136">
        <v>695</v>
      </c>
    </row>
    <row r="188" spans="1:28">
      <c r="A188" s="136" t="s">
        <v>574</v>
      </c>
      <c r="B188" s="136" t="s">
        <v>644</v>
      </c>
      <c r="C188" s="136" t="s">
        <v>651</v>
      </c>
      <c r="D188" s="144" t="s">
        <v>652</v>
      </c>
      <c r="E188" s="136">
        <v>0</v>
      </c>
      <c r="F188" s="136">
        <v>12322</v>
      </c>
      <c r="G188" s="136">
        <v>51886</v>
      </c>
      <c r="H188" s="136">
        <v>32084</v>
      </c>
      <c r="I188" s="136">
        <v>59750</v>
      </c>
      <c r="J188" s="136">
        <v>23819</v>
      </c>
      <c r="K188" s="136">
        <v>45963</v>
      </c>
      <c r="L188" s="136">
        <v>34697</v>
      </c>
      <c r="M188" s="136">
        <v>26675</v>
      </c>
      <c r="N188" s="136">
        <v>12449</v>
      </c>
      <c r="O188" s="136">
        <v>4896</v>
      </c>
      <c r="P188" s="136">
        <v>112256</v>
      </c>
      <c r="Q188" s="136">
        <v>138386</v>
      </c>
      <c r="R188" s="136">
        <v>137989</v>
      </c>
      <c r="S188" s="136">
        <v>139198</v>
      </c>
      <c r="T188" s="136">
        <v>139198</v>
      </c>
      <c r="U188" s="136">
        <v>139198</v>
      </c>
      <c r="V188" s="136">
        <v>121104</v>
      </c>
      <c r="W188" s="136">
        <v>62539</v>
      </c>
      <c r="X188" s="136">
        <v>2574</v>
      </c>
      <c r="Y188" s="136">
        <v>0</v>
      </c>
      <c r="Z188" s="136">
        <v>1</v>
      </c>
      <c r="AA188" s="136">
        <v>0</v>
      </c>
      <c r="AB188" s="136">
        <v>0</v>
      </c>
    </row>
    <row r="189" spans="1:28">
      <c r="A189" s="136" t="s">
        <v>574</v>
      </c>
      <c r="B189" s="136" t="s">
        <v>644</v>
      </c>
      <c r="C189" s="136" t="s">
        <v>653</v>
      </c>
      <c r="D189" s="144" t="s">
        <v>654</v>
      </c>
      <c r="E189" s="136">
        <v>11</v>
      </c>
      <c r="F189" s="136">
        <v>8</v>
      </c>
      <c r="G189" s="136">
        <v>18</v>
      </c>
      <c r="H189" s="136">
        <v>7</v>
      </c>
      <c r="I189" s="136">
        <v>8</v>
      </c>
      <c r="J189" s="136">
        <v>0</v>
      </c>
      <c r="K189" s="136">
        <v>1363</v>
      </c>
      <c r="L189" s="136">
        <v>23942</v>
      </c>
      <c r="M189" s="136">
        <v>34128</v>
      </c>
      <c r="N189" s="136">
        <v>26748</v>
      </c>
      <c r="O189" s="136">
        <v>40573</v>
      </c>
      <c r="P189" s="136">
        <v>14614</v>
      </c>
      <c r="Q189" s="136">
        <v>38478</v>
      </c>
      <c r="R189" s="136">
        <v>29426</v>
      </c>
      <c r="S189" s="136">
        <v>51471</v>
      </c>
      <c r="T189" s="136">
        <v>14299</v>
      </c>
      <c r="U189" s="136">
        <v>5466</v>
      </c>
      <c r="V189" s="136">
        <v>7292</v>
      </c>
      <c r="W189" s="136">
        <v>38255</v>
      </c>
      <c r="X189" s="136">
        <v>45621</v>
      </c>
      <c r="Y189" s="136">
        <v>27560</v>
      </c>
      <c r="Z189" s="136">
        <v>7755</v>
      </c>
      <c r="AA189" s="136">
        <v>13661</v>
      </c>
      <c r="AB189" s="136">
        <v>7510</v>
      </c>
    </row>
    <row r="190" spans="1:28">
      <c r="A190" s="136" t="s">
        <v>574</v>
      </c>
      <c r="B190" s="136" t="s">
        <v>644</v>
      </c>
      <c r="C190" s="136" t="s">
        <v>655</v>
      </c>
      <c r="D190" s="144" t="s">
        <v>656</v>
      </c>
      <c r="E190" s="136">
        <v>90068</v>
      </c>
      <c r="F190" s="136">
        <v>93557</v>
      </c>
      <c r="G190" s="136">
        <v>93511</v>
      </c>
      <c r="H190" s="136">
        <v>84427</v>
      </c>
      <c r="I190" s="136">
        <v>84746</v>
      </c>
      <c r="J190" s="136">
        <v>81520</v>
      </c>
      <c r="K190" s="136">
        <v>75704</v>
      </c>
      <c r="L190" s="136">
        <v>25616</v>
      </c>
      <c r="M190" s="136">
        <v>92909</v>
      </c>
      <c r="N190" s="136">
        <v>99423</v>
      </c>
      <c r="O190" s="136">
        <v>104188</v>
      </c>
      <c r="P190" s="136">
        <v>102891</v>
      </c>
      <c r="Q190" s="136">
        <v>108664</v>
      </c>
      <c r="R190" s="136">
        <v>112097</v>
      </c>
      <c r="S190" s="136">
        <v>104764</v>
      </c>
      <c r="T190" s="136">
        <v>41620</v>
      </c>
      <c r="U190" s="136">
        <v>145</v>
      </c>
      <c r="V190" s="136">
        <v>0</v>
      </c>
      <c r="W190" s="136">
        <v>0</v>
      </c>
      <c r="X190" s="136">
        <v>0</v>
      </c>
      <c r="Y190" s="136">
        <v>0</v>
      </c>
      <c r="Z190" s="136">
        <v>0</v>
      </c>
      <c r="AA190" s="136">
        <v>0</v>
      </c>
      <c r="AB190" s="136">
        <v>78003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C49"/>
  <sheetViews>
    <sheetView workbookViewId="0"/>
  </sheetViews>
  <sheetFormatPr defaultRowHeight="13.2"/>
  <cols>
    <col min="1" max="16384" width="8.88671875" style="136"/>
  </cols>
  <sheetData>
    <row r="1" spans="1:29">
      <c r="D1" s="143">
        <f>17*1769</f>
        <v>30073</v>
      </c>
      <c r="E1" s="136">
        <f>ROUND(E2/$D1,2)</f>
        <v>84.16</v>
      </c>
      <c r="F1" s="136">
        <f t="shared" ref="F1:AB1" si="0">ROUND(F2/$D1,2)</f>
        <v>44.25</v>
      </c>
      <c r="G1" s="136">
        <f t="shared" si="0"/>
        <v>87.03</v>
      </c>
      <c r="H1" s="136">
        <f t="shared" si="0"/>
        <v>328.33</v>
      </c>
      <c r="I1" s="136">
        <f t="shared" si="0"/>
        <v>514.11</v>
      </c>
      <c r="J1" s="136">
        <f t="shared" si="0"/>
        <v>732.67</v>
      </c>
      <c r="K1" s="136">
        <f t="shared" si="0"/>
        <v>854.63</v>
      </c>
      <c r="L1" s="136">
        <f t="shared" si="0"/>
        <v>896.61</v>
      </c>
      <c r="M1" s="136">
        <f t="shared" si="0"/>
        <v>908.61</v>
      </c>
      <c r="N1" s="136">
        <f t="shared" si="0"/>
        <v>906.31</v>
      </c>
      <c r="O1" s="136">
        <f t="shared" si="0"/>
        <v>906.18</v>
      </c>
      <c r="P1" s="136">
        <f t="shared" si="0"/>
        <v>917.56</v>
      </c>
      <c r="Q1" s="136">
        <f t="shared" si="0"/>
        <v>929.44</v>
      </c>
      <c r="R1" s="136">
        <f t="shared" si="0"/>
        <v>939.87</v>
      </c>
      <c r="S1" s="136">
        <f t="shared" si="0"/>
        <v>950.14</v>
      </c>
      <c r="T1" s="136">
        <f t="shared" si="0"/>
        <v>963.65</v>
      </c>
      <c r="U1" s="136">
        <f t="shared" si="0"/>
        <v>962.61</v>
      </c>
      <c r="V1" s="136">
        <f t="shared" si="0"/>
        <v>955.43</v>
      </c>
      <c r="W1" s="136">
        <f t="shared" si="0"/>
        <v>931.31</v>
      </c>
      <c r="X1" s="136">
        <f t="shared" si="0"/>
        <v>892.25</v>
      </c>
      <c r="Y1" s="136">
        <f t="shared" si="0"/>
        <v>803.51</v>
      </c>
      <c r="Z1" s="136">
        <f t="shared" si="0"/>
        <v>658.86</v>
      </c>
      <c r="AA1" s="136">
        <f t="shared" si="0"/>
        <v>427.79</v>
      </c>
      <c r="AB1" s="136">
        <f t="shared" si="0"/>
        <v>211.85</v>
      </c>
    </row>
    <row r="2" spans="1:29">
      <c r="E2" s="136">
        <f>SUM(E4:E1001)</f>
        <v>2530803</v>
      </c>
      <c r="F2" s="136">
        <f t="shared" ref="F2:AB2" si="1">SUM(F4:F1001)</f>
        <v>1330679</v>
      </c>
      <c r="G2" s="136">
        <f t="shared" si="1"/>
        <v>2617317</v>
      </c>
      <c r="H2" s="136">
        <f t="shared" si="1"/>
        <v>9873846</v>
      </c>
      <c r="I2" s="136">
        <f t="shared" si="1"/>
        <v>15460941</v>
      </c>
      <c r="J2" s="136">
        <f t="shared" si="1"/>
        <v>22033639</v>
      </c>
      <c r="K2" s="136">
        <f t="shared" si="1"/>
        <v>25701359</v>
      </c>
      <c r="L2" s="136">
        <f t="shared" si="1"/>
        <v>26963722</v>
      </c>
      <c r="M2" s="136">
        <f t="shared" si="1"/>
        <v>27324705</v>
      </c>
      <c r="N2" s="136">
        <f t="shared" si="1"/>
        <v>27255394</v>
      </c>
      <c r="O2" s="136">
        <f t="shared" si="1"/>
        <v>27251650</v>
      </c>
      <c r="P2" s="136">
        <f t="shared" si="1"/>
        <v>27593902</v>
      </c>
      <c r="Q2" s="136">
        <f t="shared" si="1"/>
        <v>27951086</v>
      </c>
      <c r="R2" s="136">
        <f t="shared" si="1"/>
        <v>28264627</v>
      </c>
      <c r="S2" s="136">
        <f t="shared" si="1"/>
        <v>28573580</v>
      </c>
      <c r="T2" s="136">
        <f t="shared" si="1"/>
        <v>28979767</v>
      </c>
      <c r="U2" s="136">
        <f t="shared" si="1"/>
        <v>28948440</v>
      </c>
      <c r="V2" s="136">
        <f t="shared" si="1"/>
        <v>28732526</v>
      </c>
      <c r="W2" s="136">
        <f t="shared" si="1"/>
        <v>28007222</v>
      </c>
      <c r="X2" s="136">
        <f t="shared" si="1"/>
        <v>26832491</v>
      </c>
      <c r="Y2" s="136">
        <f t="shared" si="1"/>
        <v>24163985</v>
      </c>
      <c r="Z2" s="136">
        <f t="shared" si="1"/>
        <v>19813770</v>
      </c>
      <c r="AA2" s="136">
        <f t="shared" si="1"/>
        <v>12864952</v>
      </c>
      <c r="AB2" s="136">
        <f t="shared" si="1"/>
        <v>6371055</v>
      </c>
    </row>
    <row r="3" spans="1:29">
      <c r="A3" s="136" t="s">
        <v>200</v>
      </c>
      <c r="B3" s="136" t="s">
        <v>201</v>
      </c>
      <c r="C3" s="136" t="s">
        <v>202</v>
      </c>
      <c r="D3" s="136" t="s">
        <v>203</v>
      </c>
      <c r="E3" s="136">
        <v>7</v>
      </c>
      <c r="F3" s="136">
        <f>MOD(E3+1,24)</f>
        <v>8</v>
      </c>
      <c r="G3" s="136">
        <f t="shared" ref="G3:AC3" si="2">MOD(F3+1,24)</f>
        <v>9</v>
      </c>
      <c r="H3" s="136">
        <f t="shared" si="2"/>
        <v>10</v>
      </c>
      <c r="I3" s="136">
        <f t="shared" si="2"/>
        <v>11</v>
      </c>
      <c r="J3" s="136">
        <f t="shared" si="2"/>
        <v>12</v>
      </c>
      <c r="K3" s="136">
        <f t="shared" si="2"/>
        <v>13</v>
      </c>
      <c r="L3" s="136">
        <f t="shared" si="2"/>
        <v>14</v>
      </c>
      <c r="M3" s="136">
        <f t="shared" si="2"/>
        <v>15</v>
      </c>
      <c r="N3" s="136">
        <f t="shared" si="2"/>
        <v>16</v>
      </c>
      <c r="O3" s="136">
        <f t="shared" si="2"/>
        <v>17</v>
      </c>
      <c r="P3" s="136">
        <f t="shared" si="2"/>
        <v>18</v>
      </c>
      <c r="Q3" s="136">
        <f t="shared" si="2"/>
        <v>19</v>
      </c>
      <c r="R3" s="136">
        <f t="shared" si="2"/>
        <v>20</v>
      </c>
      <c r="S3" s="136">
        <f t="shared" si="2"/>
        <v>21</v>
      </c>
      <c r="T3" s="136">
        <f t="shared" si="2"/>
        <v>22</v>
      </c>
      <c r="U3" s="136">
        <f t="shared" si="2"/>
        <v>23</v>
      </c>
      <c r="V3" s="136">
        <f t="shared" si="2"/>
        <v>0</v>
      </c>
      <c r="W3" s="136">
        <f t="shared" si="2"/>
        <v>1</v>
      </c>
      <c r="X3" s="136">
        <f t="shared" si="2"/>
        <v>2</v>
      </c>
      <c r="Y3" s="136">
        <f t="shared" si="2"/>
        <v>3</v>
      </c>
      <c r="Z3" s="136">
        <f t="shared" si="2"/>
        <v>4</v>
      </c>
      <c r="AA3" s="136">
        <f t="shared" si="2"/>
        <v>5</v>
      </c>
      <c r="AB3" s="136">
        <f t="shared" si="2"/>
        <v>6</v>
      </c>
      <c r="AC3" s="136">
        <f t="shared" si="2"/>
        <v>7</v>
      </c>
    </row>
    <row r="4" spans="1:29">
      <c r="A4" s="136" t="s">
        <v>204</v>
      </c>
      <c r="B4" s="136" t="s">
        <v>205</v>
      </c>
      <c r="C4" s="136" t="s">
        <v>210</v>
      </c>
      <c r="D4" s="144" t="s">
        <v>211</v>
      </c>
      <c r="E4" s="136">
        <v>450225</v>
      </c>
      <c r="F4" s="136">
        <v>268032</v>
      </c>
      <c r="G4" s="136">
        <v>101348</v>
      </c>
      <c r="H4" s="136">
        <v>25070</v>
      </c>
      <c r="I4" s="136">
        <v>235715</v>
      </c>
      <c r="J4" s="136">
        <v>480273</v>
      </c>
      <c r="K4" s="136">
        <v>641782</v>
      </c>
      <c r="L4" s="136">
        <v>638033</v>
      </c>
      <c r="M4" s="136">
        <v>654801</v>
      </c>
      <c r="N4" s="136">
        <v>630727</v>
      </c>
      <c r="O4" s="136">
        <v>635701</v>
      </c>
      <c r="P4" s="136">
        <v>644094</v>
      </c>
      <c r="Q4" s="136">
        <v>636905</v>
      </c>
      <c r="R4" s="136">
        <v>608947</v>
      </c>
      <c r="S4" s="136">
        <v>570552</v>
      </c>
      <c r="T4" s="136">
        <v>621031</v>
      </c>
      <c r="U4" s="136">
        <v>641907</v>
      </c>
      <c r="V4" s="136">
        <v>601009</v>
      </c>
      <c r="W4" s="136">
        <v>589880</v>
      </c>
      <c r="X4" s="136">
        <v>581213</v>
      </c>
      <c r="Y4" s="136">
        <v>634176</v>
      </c>
      <c r="Z4" s="136">
        <v>623166</v>
      </c>
      <c r="AA4" s="136">
        <v>523155</v>
      </c>
      <c r="AB4" s="136">
        <v>482638</v>
      </c>
    </row>
    <row r="5" spans="1:29">
      <c r="A5" s="136" t="s">
        <v>204</v>
      </c>
      <c r="B5" s="136" t="s">
        <v>220</v>
      </c>
      <c r="C5" s="136" t="s">
        <v>221</v>
      </c>
      <c r="D5" s="144" t="s">
        <v>222</v>
      </c>
      <c r="E5" s="136">
        <v>106758</v>
      </c>
      <c r="F5" s="136">
        <v>4575</v>
      </c>
      <c r="G5" s="136">
        <v>4681</v>
      </c>
      <c r="H5" s="136">
        <v>197488</v>
      </c>
      <c r="I5" s="136">
        <v>211664</v>
      </c>
      <c r="J5" s="136">
        <v>860264</v>
      </c>
      <c r="K5" s="136">
        <v>775095</v>
      </c>
      <c r="L5" s="136">
        <v>829702</v>
      </c>
      <c r="M5" s="136">
        <v>801542</v>
      </c>
      <c r="N5" s="136">
        <v>720047</v>
      </c>
      <c r="O5" s="136">
        <v>754134</v>
      </c>
      <c r="P5" s="136">
        <v>734517</v>
      </c>
      <c r="Q5" s="136">
        <v>728195</v>
      </c>
      <c r="R5" s="136">
        <v>650325</v>
      </c>
      <c r="S5" s="136">
        <v>646190</v>
      </c>
      <c r="T5" s="136">
        <v>728487</v>
      </c>
      <c r="U5" s="136">
        <v>739828</v>
      </c>
      <c r="V5" s="136">
        <v>815587</v>
      </c>
      <c r="W5" s="136">
        <v>814173</v>
      </c>
      <c r="X5" s="136">
        <v>795297</v>
      </c>
      <c r="Y5" s="136">
        <v>725743</v>
      </c>
      <c r="Z5" s="136">
        <v>718448</v>
      </c>
      <c r="AA5" s="136">
        <v>567203</v>
      </c>
      <c r="AB5" s="136">
        <v>309695</v>
      </c>
    </row>
    <row r="6" spans="1:29">
      <c r="A6" s="136" t="s">
        <v>204</v>
      </c>
      <c r="B6" s="136" t="s">
        <v>225</v>
      </c>
      <c r="C6" s="136" t="s">
        <v>226</v>
      </c>
      <c r="D6" s="144" t="s">
        <v>227</v>
      </c>
      <c r="E6" s="136">
        <v>37010</v>
      </c>
      <c r="F6" s="136">
        <v>8521</v>
      </c>
      <c r="G6" s="136">
        <v>5722</v>
      </c>
      <c r="H6" s="136">
        <v>257186</v>
      </c>
      <c r="I6" s="136">
        <v>217967</v>
      </c>
      <c r="J6" s="136">
        <v>292894</v>
      </c>
      <c r="K6" s="136">
        <v>303092</v>
      </c>
      <c r="L6" s="136">
        <v>286963</v>
      </c>
      <c r="M6" s="136">
        <v>278201</v>
      </c>
      <c r="N6" s="136">
        <v>275231</v>
      </c>
      <c r="O6" s="136">
        <v>274438</v>
      </c>
      <c r="P6" s="136">
        <v>285359</v>
      </c>
      <c r="Q6" s="136">
        <v>298377</v>
      </c>
      <c r="R6" s="136">
        <v>302887</v>
      </c>
      <c r="S6" s="136">
        <v>313992</v>
      </c>
      <c r="T6" s="136">
        <v>312009</v>
      </c>
      <c r="U6" s="136">
        <v>323826</v>
      </c>
      <c r="V6" s="136">
        <v>314677</v>
      </c>
      <c r="W6" s="136">
        <v>311018</v>
      </c>
      <c r="X6" s="136">
        <v>312199</v>
      </c>
      <c r="Y6" s="136">
        <v>328911</v>
      </c>
      <c r="Z6" s="136">
        <v>309612</v>
      </c>
      <c r="AA6" s="136">
        <v>245087</v>
      </c>
      <c r="AB6" s="136">
        <v>118812</v>
      </c>
    </row>
    <row r="7" spans="1:29">
      <c r="A7" s="136" t="s">
        <v>204</v>
      </c>
      <c r="B7" s="136" t="s">
        <v>225</v>
      </c>
      <c r="C7" s="136" t="s">
        <v>230</v>
      </c>
      <c r="D7" s="144" t="s">
        <v>231</v>
      </c>
      <c r="E7" s="136">
        <v>50286</v>
      </c>
      <c r="F7" s="136">
        <v>12490</v>
      </c>
      <c r="G7" s="136">
        <v>634</v>
      </c>
      <c r="H7" s="136">
        <v>98634</v>
      </c>
      <c r="I7" s="136">
        <v>146333</v>
      </c>
      <c r="J7" s="136">
        <v>275879</v>
      </c>
      <c r="K7" s="136">
        <v>303087</v>
      </c>
      <c r="L7" s="136">
        <v>290146</v>
      </c>
      <c r="M7" s="136">
        <v>310022</v>
      </c>
      <c r="N7" s="136">
        <v>312818</v>
      </c>
      <c r="O7" s="136">
        <v>366168</v>
      </c>
      <c r="P7" s="136">
        <v>340051</v>
      </c>
      <c r="Q7" s="136">
        <v>354583</v>
      </c>
      <c r="R7" s="136">
        <v>348350</v>
      </c>
      <c r="S7" s="136">
        <v>312097</v>
      </c>
      <c r="T7" s="136">
        <v>332716</v>
      </c>
      <c r="U7" s="136">
        <v>348561</v>
      </c>
      <c r="V7" s="136">
        <v>350064</v>
      </c>
      <c r="W7" s="136">
        <v>288482</v>
      </c>
      <c r="X7" s="136">
        <v>255251</v>
      </c>
      <c r="Y7" s="136">
        <v>278129</v>
      </c>
      <c r="Z7" s="136">
        <v>269715</v>
      </c>
      <c r="AA7" s="136">
        <v>248980</v>
      </c>
      <c r="AB7" s="136">
        <v>135891</v>
      </c>
    </row>
    <row r="8" spans="1:29">
      <c r="A8" s="136" t="s">
        <v>204</v>
      </c>
      <c r="B8" s="136" t="s">
        <v>232</v>
      </c>
      <c r="C8" s="136" t="s">
        <v>233</v>
      </c>
      <c r="D8" s="144" t="s">
        <v>234</v>
      </c>
      <c r="E8" s="136">
        <v>47106</v>
      </c>
      <c r="F8" s="136">
        <v>22038</v>
      </c>
      <c r="G8" s="136">
        <v>0</v>
      </c>
      <c r="H8" s="136">
        <v>15624</v>
      </c>
      <c r="I8" s="136">
        <v>18008</v>
      </c>
      <c r="J8" s="136">
        <v>233242</v>
      </c>
      <c r="K8" s="136">
        <v>323907</v>
      </c>
      <c r="L8" s="136">
        <v>303985</v>
      </c>
      <c r="M8" s="136">
        <v>285717</v>
      </c>
      <c r="N8" s="136">
        <v>315723</v>
      </c>
      <c r="O8" s="136">
        <v>294522</v>
      </c>
      <c r="P8" s="136">
        <v>301463</v>
      </c>
      <c r="Q8" s="136">
        <v>281918</v>
      </c>
      <c r="R8" s="136">
        <v>304770</v>
      </c>
      <c r="S8" s="136">
        <v>271676</v>
      </c>
      <c r="T8" s="136">
        <v>256513</v>
      </c>
      <c r="U8" s="136">
        <v>268534</v>
      </c>
      <c r="V8" s="136">
        <v>286545</v>
      </c>
      <c r="W8" s="136">
        <v>350608</v>
      </c>
      <c r="X8" s="136">
        <v>310882</v>
      </c>
      <c r="Y8" s="136">
        <v>291058</v>
      </c>
      <c r="Z8" s="136">
        <v>295991</v>
      </c>
      <c r="AA8" s="136">
        <v>270850</v>
      </c>
      <c r="AB8" s="136">
        <v>142103</v>
      </c>
    </row>
    <row r="9" spans="1:29">
      <c r="A9" s="136" t="s">
        <v>204</v>
      </c>
      <c r="B9" s="136" t="s">
        <v>244</v>
      </c>
      <c r="C9" s="136" t="s">
        <v>245</v>
      </c>
      <c r="D9" s="144" t="s">
        <v>246</v>
      </c>
      <c r="E9" s="136">
        <v>337684</v>
      </c>
      <c r="F9" s="136">
        <v>187051</v>
      </c>
      <c r="G9" s="136">
        <v>51883</v>
      </c>
      <c r="H9" s="136">
        <v>7162</v>
      </c>
      <c r="I9" s="136">
        <v>4006</v>
      </c>
      <c r="J9" s="136">
        <v>144349</v>
      </c>
      <c r="K9" s="136">
        <v>358983</v>
      </c>
      <c r="L9" s="136">
        <v>561699</v>
      </c>
      <c r="M9" s="136">
        <v>534708</v>
      </c>
      <c r="N9" s="136">
        <v>502624</v>
      </c>
      <c r="O9" s="136">
        <v>528122</v>
      </c>
      <c r="P9" s="136">
        <v>530416</v>
      </c>
      <c r="Q9" s="136">
        <v>532411</v>
      </c>
      <c r="R9" s="136">
        <v>516086</v>
      </c>
      <c r="S9" s="136">
        <v>532461</v>
      </c>
      <c r="T9" s="136">
        <v>567179</v>
      </c>
      <c r="U9" s="136">
        <v>538138</v>
      </c>
      <c r="V9" s="136">
        <v>541099</v>
      </c>
      <c r="W9" s="136">
        <v>524956</v>
      </c>
      <c r="X9" s="136">
        <v>503295</v>
      </c>
      <c r="Y9" s="136">
        <v>510193</v>
      </c>
      <c r="Z9" s="136">
        <v>498956</v>
      </c>
      <c r="AA9" s="136">
        <v>498580</v>
      </c>
      <c r="AB9" s="136">
        <v>383683</v>
      </c>
    </row>
    <row r="10" spans="1:29">
      <c r="A10" s="136" t="s">
        <v>204</v>
      </c>
      <c r="B10" s="136" t="s">
        <v>244</v>
      </c>
      <c r="C10" s="136" t="s">
        <v>247</v>
      </c>
      <c r="D10" s="144" t="s">
        <v>248</v>
      </c>
      <c r="E10" s="136">
        <v>246106</v>
      </c>
      <c r="F10" s="136">
        <v>162794</v>
      </c>
      <c r="G10" s="136">
        <v>96454</v>
      </c>
      <c r="H10" s="136">
        <v>70037</v>
      </c>
      <c r="I10" s="136">
        <v>141233</v>
      </c>
      <c r="J10" s="136">
        <v>319592</v>
      </c>
      <c r="K10" s="136">
        <v>525393</v>
      </c>
      <c r="L10" s="136">
        <v>511406</v>
      </c>
      <c r="M10" s="136">
        <v>487822</v>
      </c>
      <c r="N10" s="136">
        <v>513287</v>
      </c>
      <c r="O10" s="136">
        <v>488684</v>
      </c>
      <c r="P10" s="136">
        <v>508129</v>
      </c>
      <c r="Q10" s="136">
        <v>466549</v>
      </c>
      <c r="R10" s="136">
        <v>470478</v>
      </c>
      <c r="S10" s="136">
        <v>499036</v>
      </c>
      <c r="T10" s="136">
        <v>541088</v>
      </c>
      <c r="U10" s="136">
        <v>483978</v>
      </c>
      <c r="V10" s="136">
        <v>453043</v>
      </c>
      <c r="W10" s="136">
        <v>451661</v>
      </c>
      <c r="X10" s="136">
        <v>453459</v>
      </c>
      <c r="Y10" s="136">
        <v>429625</v>
      </c>
      <c r="Z10" s="136">
        <v>388453</v>
      </c>
      <c r="AA10" s="136">
        <v>396347</v>
      </c>
      <c r="AB10" s="136">
        <v>323814</v>
      </c>
    </row>
    <row r="11" spans="1:29">
      <c r="A11" s="136" t="s">
        <v>204</v>
      </c>
      <c r="B11" s="136" t="s">
        <v>217</v>
      </c>
      <c r="C11" s="136" t="s">
        <v>251</v>
      </c>
      <c r="D11" s="144" t="s">
        <v>252</v>
      </c>
      <c r="E11" s="136">
        <v>211784</v>
      </c>
      <c r="F11" s="136">
        <v>28486</v>
      </c>
      <c r="G11" s="136">
        <v>2985</v>
      </c>
      <c r="H11" s="136">
        <v>0</v>
      </c>
      <c r="I11" s="136">
        <v>442501</v>
      </c>
      <c r="J11" s="136">
        <v>998118</v>
      </c>
      <c r="K11" s="136">
        <v>1117994</v>
      </c>
      <c r="L11" s="136">
        <v>1213299</v>
      </c>
      <c r="M11" s="136">
        <v>1307601</v>
      </c>
      <c r="N11" s="136">
        <v>1306332</v>
      </c>
      <c r="O11" s="136">
        <v>1434387</v>
      </c>
      <c r="P11" s="136">
        <v>1460406</v>
      </c>
      <c r="Q11" s="136">
        <v>1464156</v>
      </c>
      <c r="R11" s="136">
        <v>1430158</v>
      </c>
      <c r="S11" s="136">
        <v>1444901</v>
      </c>
      <c r="T11" s="136">
        <v>1428347</v>
      </c>
      <c r="U11" s="136">
        <v>1329973</v>
      </c>
      <c r="V11" s="136">
        <v>1299748</v>
      </c>
      <c r="W11" s="136">
        <v>1289919</v>
      </c>
      <c r="X11" s="136">
        <v>1321828</v>
      </c>
      <c r="Y11" s="136">
        <v>1342465</v>
      </c>
      <c r="Z11" s="136">
        <v>1237296</v>
      </c>
      <c r="AA11" s="136">
        <v>1116460</v>
      </c>
      <c r="AB11" s="136">
        <v>625613</v>
      </c>
    </row>
    <row r="12" spans="1:29">
      <c r="A12" s="136" t="s">
        <v>253</v>
      </c>
      <c r="B12" s="136" t="s">
        <v>254</v>
      </c>
      <c r="C12" s="136" t="s">
        <v>257</v>
      </c>
      <c r="D12" s="144" t="s">
        <v>258</v>
      </c>
      <c r="E12" s="136">
        <v>45695</v>
      </c>
      <c r="F12" s="136">
        <v>0</v>
      </c>
      <c r="G12" s="136">
        <v>3525</v>
      </c>
      <c r="H12" s="136">
        <v>446369</v>
      </c>
      <c r="I12" s="136">
        <v>668907</v>
      </c>
      <c r="J12" s="136">
        <v>1005486</v>
      </c>
      <c r="K12" s="136">
        <v>1060036</v>
      </c>
      <c r="L12" s="136">
        <v>1003017</v>
      </c>
      <c r="M12" s="136">
        <v>1075503</v>
      </c>
      <c r="N12" s="136">
        <v>989233</v>
      </c>
      <c r="O12" s="136">
        <v>884372</v>
      </c>
      <c r="P12" s="136">
        <v>886126</v>
      </c>
      <c r="Q12" s="136">
        <v>931469</v>
      </c>
      <c r="R12" s="136">
        <v>807308</v>
      </c>
      <c r="S12" s="136">
        <v>873102</v>
      </c>
      <c r="T12" s="136">
        <v>894328</v>
      </c>
      <c r="U12" s="136">
        <v>921562</v>
      </c>
      <c r="V12" s="136">
        <v>891752</v>
      </c>
      <c r="W12" s="136">
        <v>860894</v>
      </c>
      <c r="X12" s="136">
        <v>875683</v>
      </c>
      <c r="Y12" s="136">
        <v>876926</v>
      </c>
      <c r="Z12" s="136">
        <v>761389</v>
      </c>
      <c r="AA12" s="136">
        <v>475221</v>
      </c>
      <c r="AB12" s="136">
        <v>275863</v>
      </c>
    </row>
    <row r="13" spans="1:29">
      <c r="A13" s="136" t="s">
        <v>253</v>
      </c>
      <c r="B13" s="136" t="s">
        <v>261</v>
      </c>
      <c r="C13" s="136" t="s">
        <v>262</v>
      </c>
      <c r="D13" s="144" t="s">
        <v>263</v>
      </c>
      <c r="E13" s="136">
        <v>87266</v>
      </c>
      <c r="F13" s="136">
        <v>14010</v>
      </c>
      <c r="G13" s="136">
        <v>23252</v>
      </c>
      <c r="H13" s="136">
        <v>141525</v>
      </c>
      <c r="I13" s="136">
        <v>290014</v>
      </c>
      <c r="J13" s="136">
        <v>476604</v>
      </c>
      <c r="K13" s="136">
        <v>570951</v>
      </c>
      <c r="L13" s="136">
        <v>578739</v>
      </c>
      <c r="M13" s="136">
        <v>708659</v>
      </c>
      <c r="N13" s="136">
        <v>694508</v>
      </c>
      <c r="O13" s="136">
        <v>672188</v>
      </c>
      <c r="P13" s="136">
        <v>680181</v>
      </c>
      <c r="Q13" s="136">
        <v>642244</v>
      </c>
      <c r="R13" s="136">
        <v>625733</v>
      </c>
      <c r="S13" s="136">
        <v>641792</v>
      </c>
      <c r="T13" s="136">
        <v>596150</v>
      </c>
      <c r="U13" s="136">
        <v>579308</v>
      </c>
      <c r="V13" s="136">
        <v>599826</v>
      </c>
      <c r="W13" s="136">
        <v>610622</v>
      </c>
      <c r="X13" s="136">
        <v>632262</v>
      </c>
      <c r="Y13" s="136">
        <v>610562</v>
      </c>
      <c r="Z13" s="136">
        <v>546623</v>
      </c>
      <c r="AA13" s="136">
        <v>364838</v>
      </c>
      <c r="AB13" s="136">
        <v>216356</v>
      </c>
    </row>
    <row r="14" spans="1:29">
      <c r="A14" s="136" t="s">
        <v>253</v>
      </c>
      <c r="B14" s="136" t="s">
        <v>264</v>
      </c>
      <c r="C14" s="136" t="s">
        <v>265</v>
      </c>
      <c r="D14" s="144" t="s">
        <v>266</v>
      </c>
      <c r="E14" s="136">
        <v>40802</v>
      </c>
      <c r="F14" s="136">
        <v>5843</v>
      </c>
      <c r="G14" s="136">
        <v>0</v>
      </c>
      <c r="H14" s="136">
        <v>71364</v>
      </c>
      <c r="I14" s="136">
        <v>195094</v>
      </c>
      <c r="J14" s="136">
        <v>252137</v>
      </c>
      <c r="K14" s="136">
        <v>266798</v>
      </c>
      <c r="L14" s="136">
        <v>295695</v>
      </c>
      <c r="M14" s="136">
        <v>334221</v>
      </c>
      <c r="N14" s="136">
        <v>323092</v>
      </c>
      <c r="O14" s="136">
        <v>323326</v>
      </c>
      <c r="P14" s="136">
        <v>356684</v>
      </c>
      <c r="Q14" s="136">
        <v>330669</v>
      </c>
      <c r="R14" s="136">
        <v>325547</v>
      </c>
      <c r="S14" s="136">
        <v>314519</v>
      </c>
      <c r="T14" s="136">
        <v>319910</v>
      </c>
      <c r="U14" s="136">
        <v>358719</v>
      </c>
      <c r="V14" s="136">
        <v>383463</v>
      </c>
      <c r="W14" s="136">
        <v>354937</v>
      </c>
      <c r="X14" s="136">
        <v>380223</v>
      </c>
      <c r="Y14" s="136">
        <v>351756</v>
      </c>
      <c r="Z14" s="136">
        <v>326115</v>
      </c>
      <c r="AA14" s="136">
        <v>231429</v>
      </c>
      <c r="AB14" s="136">
        <v>120470</v>
      </c>
    </row>
    <row r="15" spans="1:29">
      <c r="A15" s="136" t="s">
        <v>253</v>
      </c>
      <c r="B15" s="136" t="s">
        <v>264</v>
      </c>
      <c r="C15" s="136" t="s">
        <v>280</v>
      </c>
      <c r="D15" s="144" t="s">
        <v>281</v>
      </c>
      <c r="E15" s="136">
        <v>464</v>
      </c>
      <c r="F15" s="136">
        <v>0</v>
      </c>
      <c r="G15" s="136">
        <v>2264</v>
      </c>
      <c r="H15" s="136">
        <v>176844</v>
      </c>
      <c r="I15" s="136">
        <v>249606</v>
      </c>
      <c r="J15" s="136">
        <v>267638</v>
      </c>
      <c r="K15" s="136">
        <v>317445</v>
      </c>
      <c r="L15" s="136">
        <v>350196</v>
      </c>
      <c r="M15" s="136">
        <v>345711</v>
      </c>
      <c r="N15" s="136">
        <v>347470</v>
      </c>
      <c r="O15" s="136">
        <v>381555</v>
      </c>
      <c r="P15" s="136">
        <v>362407</v>
      </c>
      <c r="Q15" s="136">
        <v>367407</v>
      </c>
      <c r="R15" s="136">
        <v>372785</v>
      </c>
      <c r="S15" s="136">
        <v>370918</v>
      </c>
      <c r="T15" s="136">
        <v>367928</v>
      </c>
      <c r="U15" s="136">
        <v>361581</v>
      </c>
      <c r="V15" s="136">
        <v>362395</v>
      </c>
      <c r="W15" s="136">
        <v>340572</v>
      </c>
      <c r="X15" s="136">
        <v>279899</v>
      </c>
      <c r="Y15" s="136">
        <v>198172</v>
      </c>
      <c r="Z15" s="136">
        <v>108191</v>
      </c>
      <c r="AA15" s="136">
        <v>32937</v>
      </c>
      <c r="AB15" s="136">
        <v>13423</v>
      </c>
    </row>
    <row r="16" spans="1:29">
      <c r="A16" s="136" t="s">
        <v>253</v>
      </c>
      <c r="B16" s="136" t="s">
        <v>275</v>
      </c>
      <c r="C16" s="136" t="s">
        <v>282</v>
      </c>
      <c r="D16" s="144" t="s">
        <v>283</v>
      </c>
      <c r="E16" s="136">
        <v>0</v>
      </c>
      <c r="F16" s="136">
        <v>0</v>
      </c>
      <c r="G16" s="136">
        <v>930</v>
      </c>
      <c r="H16" s="136">
        <v>297324</v>
      </c>
      <c r="I16" s="136">
        <v>545506</v>
      </c>
      <c r="J16" s="136">
        <v>705275</v>
      </c>
      <c r="K16" s="136">
        <v>709876</v>
      </c>
      <c r="L16" s="136">
        <v>683606</v>
      </c>
      <c r="M16" s="136">
        <v>614949</v>
      </c>
      <c r="N16" s="136">
        <v>575876</v>
      </c>
      <c r="O16" s="136">
        <v>589915</v>
      </c>
      <c r="P16" s="136">
        <v>602319</v>
      </c>
      <c r="Q16" s="136">
        <v>604806</v>
      </c>
      <c r="R16" s="136">
        <v>649885</v>
      </c>
      <c r="S16" s="136">
        <v>744893</v>
      </c>
      <c r="T16" s="136">
        <v>726303</v>
      </c>
      <c r="U16" s="136">
        <v>691371</v>
      </c>
      <c r="V16" s="136">
        <v>697006</v>
      </c>
      <c r="W16" s="136">
        <v>683943</v>
      </c>
      <c r="X16" s="136">
        <v>617483</v>
      </c>
      <c r="Y16" s="136">
        <v>554956</v>
      </c>
      <c r="Z16" s="136">
        <v>428081</v>
      </c>
      <c r="AA16" s="136">
        <v>210727</v>
      </c>
      <c r="AB16" s="136">
        <v>40260</v>
      </c>
    </row>
    <row r="17" spans="1:28">
      <c r="A17" s="136" t="s">
        <v>253</v>
      </c>
      <c r="B17" s="136" t="s">
        <v>309</v>
      </c>
      <c r="C17" s="136" t="s">
        <v>657</v>
      </c>
      <c r="D17" s="144" t="s">
        <v>311</v>
      </c>
      <c r="E17" s="136">
        <v>9267</v>
      </c>
      <c r="F17" s="136">
        <v>0</v>
      </c>
      <c r="G17" s="136">
        <v>0</v>
      </c>
      <c r="H17" s="136">
        <v>63278</v>
      </c>
      <c r="I17" s="136">
        <v>278578</v>
      </c>
      <c r="J17" s="136">
        <v>474597</v>
      </c>
      <c r="K17" s="136">
        <v>662282</v>
      </c>
      <c r="L17" s="136">
        <v>698451</v>
      </c>
      <c r="M17" s="136">
        <v>702431</v>
      </c>
      <c r="N17" s="136">
        <v>702464</v>
      </c>
      <c r="O17" s="136">
        <v>642984</v>
      </c>
      <c r="P17" s="136">
        <v>636629</v>
      </c>
      <c r="Q17" s="136">
        <v>635742</v>
      </c>
      <c r="R17" s="136">
        <v>689540</v>
      </c>
      <c r="S17" s="136">
        <v>696307</v>
      </c>
      <c r="T17" s="136">
        <v>763766</v>
      </c>
      <c r="U17" s="136">
        <v>755286</v>
      </c>
      <c r="V17" s="136">
        <v>735742</v>
      </c>
      <c r="W17" s="136">
        <v>712210</v>
      </c>
      <c r="X17" s="136">
        <v>724332</v>
      </c>
      <c r="Y17" s="136">
        <v>726674</v>
      </c>
      <c r="Z17" s="136">
        <v>744939</v>
      </c>
      <c r="AA17" s="136">
        <v>553265</v>
      </c>
      <c r="AB17" s="136">
        <v>174951</v>
      </c>
    </row>
    <row r="18" spans="1:28">
      <c r="A18" s="136" t="s">
        <v>253</v>
      </c>
      <c r="B18" s="136" t="s">
        <v>312</v>
      </c>
      <c r="C18" s="136" t="s">
        <v>658</v>
      </c>
      <c r="D18" s="144" t="s">
        <v>314</v>
      </c>
      <c r="E18" s="136">
        <v>94925</v>
      </c>
      <c r="F18" s="136">
        <v>14202</v>
      </c>
      <c r="G18" s="136">
        <v>0</v>
      </c>
      <c r="H18" s="136">
        <v>0</v>
      </c>
      <c r="I18" s="136">
        <v>105602</v>
      </c>
      <c r="J18" s="136">
        <v>275032</v>
      </c>
      <c r="K18" s="136">
        <v>279432</v>
      </c>
      <c r="L18" s="136">
        <v>274985</v>
      </c>
      <c r="M18" s="136">
        <v>309055</v>
      </c>
      <c r="N18" s="136">
        <v>295768</v>
      </c>
      <c r="O18" s="136">
        <v>305679</v>
      </c>
      <c r="P18" s="136">
        <v>300783</v>
      </c>
      <c r="Q18" s="136">
        <v>282540</v>
      </c>
      <c r="R18" s="136">
        <v>277253</v>
      </c>
      <c r="S18" s="136">
        <v>293198</v>
      </c>
      <c r="T18" s="136">
        <v>313240</v>
      </c>
      <c r="U18" s="136">
        <v>329149</v>
      </c>
      <c r="V18" s="136">
        <v>319222</v>
      </c>
      <c r="W18" s="136">
        <v>301876</v>
      </c>
      <c r="X18" s="136">
        <v>338372</v>
      </c>
      <c r="Y18" s="136">
        <v>361772</v>
      </c>
      <c r="Z18" s="136">
        <v>353028</v>
      </c>
      <c r="AA18" s="136">
        <v>313789</v>
      </c>
      <c r="AB18" s="136">
        <v>243105</v>
      </c>
    </row>
    <row r="19" spans="1:28">
      <c r="A19" s="136" t="s">
        <v>333</v>
      </c>
      <c r="B19" s="136" t="s">
        <v>334</v>
      </c>
      <c r="C19" s="136" t="s">
        <v>335</v>
      </c>
      <c r="D19" s="144" t="s">
        <v>336</v>
      </c>
      <c r="E19" s="136">
        <v>5383</v>
      </c>
      <c r="F19" s="136">
        <v>5383</v>
      </c>
      <c r="G19" s="136">
        <v>59702</v>
      </c>
      <c r="H19" s="136">
        <v>209385</v>
      </c>
      <c r="I19" s="136">
        <v>234615</v>
      </c>
      <c r="J19" s="136">
        <v>280570</v>
      </c>
      <c r="K19" s="136">
        <v>248324</v>
      </c>
      <c r="L19" s="136">
        <v>293162</v>
      </c>
      <c r="M19" s="136">
        <v>297189</v>
      </c>
      <c r="N19" s="136">
        <v>280952</v>
      </c>
      <c r="O19" s="136">
        <v>310604</v>
      </c>
      <c r="P19" s="136">
        <v>291215</v>
      </c>
      <c r="Q19" s="136">
        <v>273753</v>
      </c>
      <c r="R19" s="136">
        <v>267871</v>
      </c>
      <c r="S19" s="136">
        <v>279239</v>
      </c>
      <c r="T19" s="136">
        <v>265402</v>
      </c>
      <c r="U19" s="136">
        <v>297107</v>
      </c>
      <c r="V19" s="136">
        <v>292788</v>
      </c>
      <c r="W19" s="136">
        <v>303342</v>
      </c>
      <c r="X19" s="136">
        <v>322271</v>
      </c>
      <c r="Y19" s="136">
        <v>275101</v>
      </c>
      <c r="Z19" s="136">
        <v>168528</v>
      </c>
      <c r="AA19" s="136">
        <v>41280</v>
      </c>
      <c r="AB19" s="136">
        <v>5383</v>
      </c>
    </row>
    <row r="20" spans="1:28">
      <c r="A20" s="136" t="s">
        <v>333</v>
      </c>
      <c r="B20" s="136" t="s">
        <v>339</v>
      </c>
      <c r="C20" s="136" t="s">
        <v>340</v>
      </c>
      <c r="D20" s="144" t="s">
        <v>341</v>
      </c>
      <c r="E20" s="136">
        <v>39105</v>
      </c>
      <c r="F20" s="136">
        <v>18164</v>
      </c>
      <c r="G20" s="136">
        <v>364322</v>
      </c>
      <c r="H20" s="136">
        <v>484175</v>
      </c>
      <c r="I20" s="136">
        <v>664146</v>
      </c>
      <c r="J20" s="136">
        <v>622079</v>
      </c>
      <c r="K20" s="136">
        <v>649036</v>
      </c>
      <c r="L20" s="136">
        <v>627923</v>
      </c>
      <c r="M20" s="136">
        <v>542574</v>
      </c>
      <c r="N20" s="136">
        <v>597818</v>
      </c>
      <c r="O20" s="136">
        <v>526144</v>
      </c>
      <c r="P20" s="136">
        <v>578519</v>
      </c>
      <c r="Q20" s="136">
        <v>577421</v>
      </c>
      <c r="R20" s="136">
        <v>559751</v>
      </c>
      <c r="S20" s="136">
        <v>546487</v>
      </c>
      <c r="T20" s="136">
        <v>518702</v>
      </c>
      <c r="U20" s="136">
        <v>492882</v>
      </c>
      <c r="V20" s="136">
        <v>494505</v>
      </c>
      <c r="W20" s="136">
        <v>515856</v>
      </c>
      <c r="X20" s="136">
        <v>550350</v>
      </c>
      <c r="Y20" s="136">
        <v>472478</v>
      </c>
      <c r="Z20" s="136">
        <v>410754</v>
      </c>
      <c r="AA20" s="136">
        <v>291518</v>
      </c>
      <c r="AB20" s="136">
        <v>153566</v>
      </c>
    </row>
    <row r="21" spans="1:28">
      <c r="A21" s="136" t="s">
        <v>333</v>
      </c>
      <c r="B21" s="136" t="s">
        <v>355</v>
      </c>
      <c r="C21" s="136" t="s">
        <v>659</v>
      </c>
      <c r="D21" s="144" t="s">
        <v>660</v>
      </c>
      <c r="E21" s="136">
        <v>142499</v>
      </c>
      <c r="F21" s="136">
        <v>381499</v>
      </c>
      <c r="G21" s="136">
        <v>463275</v>
      </c>
      <c r="H21" s="136">
        <v>1087575</v>
      </c>
      <c r="I21" s="136">
        <v>1218186</v>
      </c>
      <c r="J21" s="136">
        <v>1155843</v>
      </c>
      <c r="K21" s="136">
        <v>1176654</v>
      </c>
      <c r="L21" s="136">
        <v>1205659</v>
      </c>
      <c r="M21" s="136">
        <v>1155639</v>
      </c>
      <c r="N21" s="136">
        <v>1130189</v>
      </c>
      <c r="O21" s="136">
        <v>1046829</v>
      </c>
      <c r="P21" s="136">
        <v>974665</v>
      </c>
      <c r="Q21" s="136">
        <v>1092505</v>
      </c>
      <c r="R21" s="136">
        <v>1148012</v>
      </c>
      <c r="S21" s="136">
        <v>1160494</v>
      </c>
      <c r="T21" s="136">
        <v>1111436</v>
      </c>
      <c r="U21" s="136">
        <v>1161419</v>
      </c>
      <c r="V21" s="136">
        <v>1197183</v>
      </c>
      <c r="W21" s="136">
        <v>1205958</v>
      </c>
      <c r="X21" s="136">
        <v>1151145</v>
      </c>
      <c r="Y21" s="136">
        <v>1032255</v>
      </c>
      <c r="Z21" s="136">
        <v>957954</v>
      </c>
      <c r="AA21" s="136">
        <v>704078</v>
      </c>
      <c r="AB21" s="136">
        <v>307529</v>
      </c>
    </row>
    <row r="22" spans="1:28">
      <c r="A22" s="136" t="s">
        <v>333</v>
      </c>
      <c r="B22" s="136" t="s">
        <v>370</v>
      </c>
      <c r="C22" s="136" t="s">
        <v>661</v>
      </c>
      <c r="D22" s="144" t="s">
        <v>662</v>
      </c>
      <c r="E22" s="136">
        <v>0</v>
      </c>
      <c r="F22" s="136">
        <v>0</v>
      </c>
      <c r="G22" s="136">
        <v>0</v>
      </c>
      <c r="H22" s="136">
        <v>151259</v>
      </c>
      <c r="I22" s="136">
        <v>168631</v>
      </c>
      <c r="J22" s="136">
        <v>342671</v>
      </c>
      <c r="K22" s="136">
        <v>375799</v>
      </c>
      <c r="L22" s="136">
        <v>377168</v>
      </c>
      <c r="M22" s="136">
        <v>405184</v>
      </c>
      <c r="N22" s="136">
        <v>381021</v>
      </c>
      <c r="O22" s="136">
        <v>368861</v>
      </c>
      <c r="P22" s="136">
        <v>386663</v>
      </c>
      <c r="Q22" s="136">
        <v>364418</v>
      </c>
      <c r="R22" s="136">
        <v>332808</v>
      </c>
      <c r="S22" s="136">
        <v>315124</v>
      </c>
      <c r="T22" s="136">
        <v>279643</v>
      </c>
      <c r="U22" s="136">
        <v>339316</v>
      </c>
      <c r="V22" s="136">
        <v>350185</v>
      </c>
      <c r="W22" s="136">
        <v>323717</v>
      </c>
      <c r="X22" s="136">
        <v>277383</v>
      </c>
      <c r="Y22" s="136">
        <v>188500</v>
      </c>
      <c r="Z22" s="136">
        <v>173852</v>
      </c>
      <c r="AA22" s="136">
        <v>96408</v>
      </c>
      <c r="AB22" s="136">
        <v>8341</v>
      </c>
    </row>
    <row r="23" spans="1:28">
      <c r="A23" s="136" t="s">
        <v>333</v>
      </c>
      <c r="B23" s="136" t="s">
        <v>370</v>
      </c>
      <c r="C23" s="136" t="s">
        <v>663</v>
      </c>
      <c r="D23" s="144" t="s">
        <v>664</v>
      </c>
      <c r="E23" s="136">
        <v>0</v>
      </c>
      <c r="F23" s="136">
        <v>0</v>
      </c>
      <c r="G23" s="136">
        <v>309540</v>
      </c>
      <c r="H23" s="136">
        <v>528900</v>
      </c>
      <c r="I23" s="136">
        <v>534587</v>
      </c>
      <c r="J23" s="136">
        <v>457896</v>
      </c>
      <c r="K23" s="136">
        <v>491016</v>
      </c>
      <c r="L23" s="136">
        <v>544816</v>
      </c>
      <c r="M23" s="136">
        <v>503191</v>
      </c>
      <c r="N23" s="136">
        <v>482114</v>
      </c>
      <c r="O23" s="136">
        <v>459654</v>
      </c>
      <c r="P23" s="136">
        <v>494899</v>
      </c>
      <c r="Q23" s="136">
        <v>554029</v>
      </c>
      <c r="R23" s="136">
        <v>557918</v>
      </c>
      <c r="S23" s="136">
        <v>523227</v>
      </c>
      <c r="T23" s="136">
        <v>572554</v>
      </c>
      <c r="U23" s="136">
        <v>616416</v>
      </c>
      <c r="V23" s="136">
        <v>604118</v>
      </c>
      <c r="W23" s="136">
        <v>550133</v>
      </c>
      <c r="X23" s="136">
        <v>477725</v>
      </c>
      <c r="Y23" s="136">
        <v>460375</v>
      </c>
      <c r="Z23" s="136">
        <v>339725</v>
      </c>
      <c r="AA23" s="136">
        <v>122691</v>
      </c>
      <c r="AB23" s="136">
        <v>12041</v>
      </c>
    </row>
    <row r="24" spans="1:28">
      <c r="A24" s="136" t="s">
        <v>333</v>
      </c>
      <c r="B24" s="136" t="s">
        <v>370</v>
      </c>
      <c r="C24" s="136" t="s">
        <v>665</v>
      </c>
      <c r="D24" s="144" t="s">
        <v>666</v>
      </c>
      <c r="E24" s="136">
        <v>7477</v>
      </c>
      <c r="F24" s="136">
        <v>2869</v>
      </c>
      <c r="G24" s="136">
        <v>79601</v>
      </c>
      <c r="H24" s="136">
        <v>410804</v>
      </c>
      <c r="I24" s="136">
        <v>487318</v>
      </c>
      <c r="J24" s="136">
        <v>517645</v>
      </c>
      <c r="K24" s="136">
        <v>502690</v>
      </c>
      <c r="L24" s="136">
        <v>558931</v>
      </c>
      <c r="M24" s="136">
        <v>560802</v>
      </c>
      <c r="N24" s="136">
        <v>515785</v>
      </c>
      <c r="O24" s="136">
        <v>529668</v>
      </c>
      <c r="P24" s="136">
        <v>513796</v>
      </c>
      <c r="Q24" s="136">
        <v>536115</v>
      </c>
      <c r="R24" s="136">
        <v>524951</v>
      </c>
      <c r="S24" s="136">
        <v>547632</v>
      </c>
      <c r="T24" s="136">
        <v>530482</v>
      </c>
      <c r="U24" s="136">
        <v>492422</v>
      </c>
      <c r="V24" s="136">
        <v>495466</v>
      </c>
      <c r="W24" s="136">
        <v>510785</v>
      </c>
      <c r="X24" s="136">
        <v>487034</v>
      </c>
      <c r="Y24" s="136">
        <v>408881</v>
      </c>
      <c r="Z24" s="136">
        <v>265166</v>
      </c>
      <c r="AA24" s="136">
        <v>126075</v>
      </c>
      <c r="AB24" s="136">
        <v>41888</v>
      </c>
    </row>
    <row r="25" spans="1:28">
      <c r="A25" s="136" t="s">
        <v>381</v>
      </c>
      <c r="B25" s="136" t="s">
        <v>382</v>
      </c>
      <c r="C25" s="136" t="s">
        <v>667</v>
      </c>
      <c r="D25" s="144" t="s">
        <v>668</v>
      </c>
      <c r="E25" s="136">
        <v>0</v>
      </c>
      <c r="F25" s="136">
        <v>0</v>
      </c>
      <c r="G25" s="136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36">
        <v>0</v>
      </c>
      <c r="N25" s="136">
        <v>0</v>
      </c>
      <c r="O25" s="136">
        <v>141237</v>
      </c>
      <c r="P25" s="136">
        <v>713353</v>
      </c>
      <c r="Q25" s="136">
        <v>756792</v>
      </c>
      <c r="R25" s="136">
        <v>928059</v>
      </c>
      <c r="S25" s="136">
        <v>992965</v>
      </c>
      <c r="T25" s="136">
        <v>1038470</v>
      </c>
      <c r="U25" s="136">
        <v>1062005</v>
      </c>
      <c r="V25" s="136">
        <v>1045056</v>
      </c>
      <c r="W25" s="136">
        <v>1056989</v>
      </c>
      <c r="X25" s="136">
        <v>1063741</v>
      </c>
      <c r="Y25" s="136">
        <v>931179</v>
      </c>
      <c r="Z25" s="136">
        <v>677764</v>
      </c>
      <c r="AA25" s="136">
        <v>284748</v>
      </c>
      <c r="AB25" s="136">
        <v>26285</v>
      </c>
    </row>
    <row r="26" spans="1:28">
      <c r="A26" s="136" t="s">
        <v>381</v>
      </c>
      <c r="B26" s="136" t="s">
        <v>382</v>
      </c>
      <c r="C26" s="136" t="s">
        <v>669</v>
      </c>
      <c r="D26" s="144" t="s">
        <v>670</v>
      </c>
      <c r="E26" s="136">
        <v>72838</v>
      </c>
      <c r="F26" s="136">
        <v>16740</v>
      </c>
      <c r="G26" s="136">
        <v>0</v>
      </c>
      <c r="H26" s="136">
        <v>0</v>
      </c>
      <c r="I26" s="136">
        <v>1292</v>
      </c>
      <c r="J26" s="136">
        <v>309127</v>
      </c>
      <c r="K26" s="136">
        <v>453790</v>
      </c>
      <c r="L26" s="136">
        <v>553353</v>
      </c>
      <c r="M26" s="136">
        <v>701295</v>
      </c>
      <c r="N26" s="136">
        <v>714842</v>
      </c>
      <c r="O26" s="136">
        <v>701122</v>
      </c>
      <c r="P26" s="136">
        <v>813439</v>
      </c>
      <c r="Q26" s="136">
        <v>848479</v>
      </c>
      <c r="R26" s="136">
        <v>850460</v>
      </c>
      <c r="S26" s="136">
        <v>938841</v>
      </c>
      <c r="T26" s="136">
        <v>935913</v>
      </c>
      <c r="U26" s="136">
        <v>965425</v>
      </c>
      <c r="V26" s="136">
        <v>893256</v>
      </c>
      <c r="W26" s="136">
        <v>889216</v>
      </c>
      <c r="X26" s="136">
        <v>889208</v>
      </c>
      <c r="Y26" s="136">
        <v>781878</v>
      </c>
      <c r="Z26" s="136">
        <v>628338</v>
      </c>
      <c r="AA26" s="136">
        <v>532486</v>
      </c>
      <c r="AB26" s="136">
        <v>326489</v>
      </c>
    </row>
    <row r="27" spans="1:28">
      <c r="A27" s="136" t="s">
        <v>381</v>
      </c>
      <c r="B27" s="136" t="s">
        <v>389</v>
      </c>
      <c r="C27" s="136" t="s">
        <v>390</v>
      </c>
      <c r="D27" s="144" t="s">
        <v>391</v>
      </c>
      <c r="E27" s="136">
        <v>13358</v>
      </c>
      <c r="F27" s="136">
        <v>6386</v>
      </c>
      <c r="G27" s="136">
        <v>2289</v>
      </c>
      <c r="H27" s="136">
        <v>1086</v>
      </c>
      <c r="I27" s="136">
        <v>1086</v>
      </c>
      <c r="J27" s="136">
        <v>101526</v>
      </c>
      <c r="K27" s="136">
        <v>494465</v>
      </c>
      <c r="L27" s="136">
        <v>466435</v>
      </c>
      <c r="M27" s="136">
        <v>444973</v>
      </c>
      <c r="N27" s="136">
        <v>416504</v>
      </c>
      <c r="O27" s="136">
        <v>390858</v>
      </c>
      <c r="P27" s="136">
        <v>366681</v>
      </c>
      <c r="Q27" s="136">
        <v>383221</v>
      </c>
      <c r="R27" s="136">
        <v>389691</v>
      </c>
      <c r="S27" s="136">
        <v>410183</v>
      </c>
      <c r="T27" s="136">
        <v>385191</v>
      </c>
      <c r="U27" s="136">
        <v>332097</v>
      </c>
      <c r="V27" s="136">
        <v>249178</v>
      </c>
      <c r="W27" s="136">
        <v>195515</v>
      </c>
      <c r="X27" s="136">
        <v>124496</v>
      </c>
      <c r="Y27" s="136">
        <v>5673</v>
      </c>
      <c r="Z27" s="136">
        <v>53832</v>
      </c>
      <c r="AA27" s="136">
        <v>54299</v>
      </c>
      <c r="AB27" s="136">
        <v>22209</v>
      </c>
    </row>
    <row r="28" spans="1:28">
      <c r="A28" s="136" t="s">
        <v>381</v>
      </c>
      <c r="B28" s="136" t="s">
        <v>389</v>
      </c>
      <c r="C28" s="136" t="s">
        <v>399</v>
      </c>
      <c r="D28" s="144" t="s">
        <v>400</v>
      </c>
      <c r="E28" s="136">
        <v>24630</v>
      </c>
      <c r="F28" s="136">
        <v>349</v>
      </c>
      <c r="G28" s="136">
        <v>0</v>
      </c>
      <c r="H28" s="136">
        <v>3234</v>
      </c>
      <c r="I28" s="136">
        <v>30465</v>
      </c>
      <c r="J28" s="136">
        <v>161888</v>
      </c>
      <c r="K28" s="136">
        <v>289072</v>
      </c>
      <c r="L28" s="136">
        <v>287227</v>
      </c>
      <c r="M28" s="136">
        <v>303329</v>
      </c>
      <c r="N28" s="136">
        <v>304111</v>
      </c>
      <c r="O28" s="136">
        <v>305517</v>
      </c>
      <c r="P28" s="136">
        <v>290736</v>
      </c>
      <c r="Q28" s="136">
        <v>280845</v>
      </c>
      <c r="R28" s="136">
        <v>255934</v>
      </c>
      <c r="S28" s="136">
        <v>258733</v>
      </c>
      <c r="T28" s="136">
        <v>246882</v>
      </c>
      <c r="U28" s="136">
        <v>211576</v>
      </c>
      <c r="V28" s="136">
        <v>253643</v>
      </c>
      <c r="W28" s="136">
        <v>262320</v>
      </c>
      <c r="X28" s="136">
        <v>244585</v>
      </c>
      <c r="Y28" s="136">
        <v>232326</v>
      </c>
      <c r="Z28" s="136">
        <v>170242</v>
      </c>
      <c r="AA28" s="136">
        <v>131492</v>
      </c>
      <c r="AB28" s="136">
        <v>62305</v>
      </c>
    </row>
    <row r="29" spans="1:28">
      <c r="A29" s="136" t="s">
        <v>381</v>
      </c>
      <c r="B29" s="136" t="s">
        <v>403</v>
      </c>
      <c r="C29" s="136" t="s">
        <v>404</v>
      </c>
      <c r="D29" s="144" t="s">
        <v>405</v>
      </c>
      <c r="E29" s="136">
        <v>4261</v>
      </c>
      <c r="F29" s="136">
        <v>2637</v>
      </c>
      <c r="G29" s="136">
        <v>89534</v>
      </c>
      <c r="H29" s="136">
        <v>901026</v>
      </c>
      <c r="I29" s="136">
        <v>1006318</v>
      </c>
      <c r="J29" s="136">
        <v>1090850</v>
      </c>
      <c r="K29" s="136">
        <v>1129031</v>
      </c>
      <c r="L29" s="136">
        <v>1039801</v>
      </c>
      <c r="M29" s="136">
        <v>1015400</v>
      </c>
      <c r="N29" s="136">
        <v>1074602</v>
      </c>
      <c r="O29" s="136">
        <v>1095146</v>
      </c>
      <c r="P29" s="136">
        <v>1057658</v>
      </c>
      <c r="Q29" s="136">
        <v>1102708</v>
      </c>
      <c r="R29" s="136">
        <v>1085448</v>
      </c>
      <c r="S29" s="136">
        <v>1008661</v>
      </c>
      <c r="T29" s="136">
        <v>1059167</v>
      </c>
      <c r="U29" s="136">
        <v>1078431</v>
      </c>
      <c r="V29" s="136">
        <v>1053205</v>
      </c>
      <c r="W29" s="136">
        <v>1008116</v>
      </c>
      <c r="X29" s="136">
        <v>909204</v>
      </c>
      <c r="Y29" s="136">
        <v>869773</v>
      </c>
      <c r="Z29" s="136">
        <v>496846</v>
      </c>
      <c r="AA29" s="136">
        <v>156289</v>
      </c>
      <c r="AB29" s="136">
        <v>23255</v>
      </c>
    </row>
    <row r="30" spans="1:28">
      <c r="A30" s="136" t="s">
        <v>381</v>
      </c>
      <c r="B30" s="136" t="s">
        <v>418</v>
      </c>
      <c r="C30" s="136" t="s">
        <v>421</v>
      </c>
      <c r="D30" s="144" t="s">
        <v>422</v>
      </c>
      <c r="E30" s="136">
        <v>0</v>
      </c>
      <c r="F30" s="136">
        <v>0</v>
      </c>
      <c r="G30" s="136">
        <v>0</v>
      </c>
      <c r="H30" s="136">
        <v>0</v>
      </c>
      <c r="I30" s="136">
        <v>23290</v>
      </c>
      <c r="J30" s="136">
        <v>32627</v>
      </c>
      <c r="K30" s="136">
        <v>221564</v>
      </c>
      <c r="L30" s="136">
        <v>283472</v>
      </c>
      <c r="M30" s="136">
        <v>275803</v>
      </c>
      <c r="N30" s="136">
        <v>307873</v>
      </c>
      <c r="O30" s="136">
        <v>321538</v>
      </c>
      <c r="P30" s="136">
        <v>307992</v>
      </c>
      <c r="Q30" s="136">
        <v>285678</v>
      </c>
      <c r="R30" s="136">
        <v>296790</v>
      </c>
      <c r="S30" s="136">
        <v>305354</v>
      </c>
      <c r="T30" s="136">
        <v>280281</v>
      </c>
      <c r="U30" s="136">
        <v>241857</v>
      </c>
      <c r="V30" s="136">
        <v>268640</v>
      </c>
      <c r="W30" s="136">
        <v>160170</v>
      </c>
      <c r="X30" s="136">
        <v>127461</v>
      </c>
      <c r="Y30" s="136">
        <v>81106</v>
      </c>
      <c r="Z30" s="136">
        <v>40569</v>
      </c>
      <c r="AA30" s="136">
        <v>23322</v>
      </c>
      <c r="AB30" s="136">
        <v>0</v>
      </c>
    </row>
    <row r="31" spans="1:28">
      <c r="A31" s="136" t="s">
        <v>381</v>
      </c>
      <c r="B31" s="136" t="s">
        <v>423</v>
      </c>
      <c r="C31" s="136" t="s">
        <v>424</v>
      </c>
      <c r="D31" s="144" t="s">
        <v>425</v>
      </c>
      <c r="E31" s="136">
        <v>2407</v>
      </c>
      <c r="F31" s="136">
        <v>2407</v>
      </c>
      <c r="G31" s="136">
        <v>2407</v>
      </c>
      <c r="H31" s="136">
        <v>2407</v>
      </c>
      <c r="I31" s="136">
        <v>91629</v>
      </c>
      <c r="J31" s="136">
        <v>215843</v>
      </c>
      <c r="K31" s="136">
        <v>292873</v>
      </c>
      <c r="L31" s="136">
        <v>278230</v>
      </c>
      <c r="M31" s="136">
        <v>325562</v>
      </c>
      <c r="N31" s="136">
        <v>314797</v>
      </c>
      <c r="O31" s="136">
        <v>342918</v>
      </c>
      <c r="P31" s="136">
        <v>339285</v>
      </c>
      <c r="Q31" s="136">
        <v>351814</v>
      </c>
      <c r="R31" s="136">
        <v>364197</v>
      </c>
      <c r="S31" s="136">
        <v>337837</v>
      </c>
      <c r="T31" s="136">
        <v>325116</v>
      </c>
      <c r="U31" s="136">
        <v>353043</v>
      </c>
      <c r="V31" s="136">
        <v>322929</v>
      </c>
      <c r="W31" s="136">
        <v>297186</v>
      </c>
      <c r="X31" s="136">
        <v>287326</v>
      </c>
      <c r="Y31" s="136">
        <v>119605</v>
      </c>
      <c r="Z31" s="136">
        <v>182414</v>
      </c>
      <c r="AA31" s="136">
        <v>45483</v>
      </c>
      <c r="AB31" s="136">
        <v>2407</v>
      </c>
    </row>
    <row r="32" spans="1:28">
      <c r="A32" s="136" t="s">
        <v>381</v>
      </c>
      <c r="B32" s="136" t="s">
        <v>389</v>
      </c>
      <c r="C32" s="136" t="s">
        <v>431</v>
      </c>
      <c r="D32" s="144" t="s">
        <v>432</v>
      </c>
      <c r="E32" s="136">
        <v>0</v>
      </c>
      <c r="F32" s="136">
        <v>0</v>
      </c>
      <c r="G32" s="136">
        <v>116736</v>
      </c>
      <c r="H32" s="136">
        <v>183359</v>
      </c>
      <c r="I32" s="136">
        <v>712788</v>
      </c>
      <c r="J32" s="136">
        <v>918481</v>
      </c>
      <c r="K32" s="136">
        <v>891235</v>
      </c>
      <c r="L32" s="136">
        <v>1028763</v>
      </c>
      <c r="M32" s="136">
        <v>1049720</v>
      </c>
      <c r="N32" s="136">
        <v>991481</v>
      </c>
      <c r="O32" s="136">
        <v>1005272</v>
      </c>
      <c r="P32" s="136">
        <v>1078126</v>
      </c>
      <c r="Q32" s="136">
        <v>952827</v>
      </c>
      <c r="R32" s="136">
        <v>1128857</v>
      </c>
      <c r="S32" s="136">
        <v>1192670</v>
      </c>
      <c r="T32" s="136">
        <v>1157158</v>
      </c>
      <c r="U32" s="136">
        <v>1126298</v>
      </c>
      <c r="V32" s="136">
        <v>1123854</v>
      </c>
      <c r="W32" s="136">
        <v>1110429</v>
      </c>
      <c r="X32" s="136">
        <v>1033231</v>
      </c>
      <c r="Y32" s="136">
        <v>752395</v>
      </c>
      <c r="Z32" s="136">
        <v>401744</v>
      </c>
      <c r="AA32" s="136">
        <v>127385</v>
      </c>
      <c r="AB32" s="136">
        <v>12851</v>
      </c>
    </row>
    <row r="33" spans="1:28">
      <c r="A33" s="136" t="s">
        <v>381</v>
      </c>
      <c r="B33" s="136" t="s">
        <v>435</v>
      </c>
      <c r="C33" s="136" t="s">
        <v>438</v>
      </c>
      <c r="D33" s="144" t="s">
        <v>439</v>
      </c>
      <c r="E33" s="136">
        <v>0</v>
      </c>
      <c r="F33" s="136">
        <v>0</v>
      </c>
      <c r="G33" s="136">
        <v>0</v>
      </c>
      <c r="H33" s="136">
        <v>313106</v>
      </c>
      <c r="I33" s="136">
        <v>444506</v>
      </c>
      <c r="J33" s="136">
        <v>1176945</v>
      </c>
      <c r="K33" s="136">
        <v>1525518</v>
      </c>
      <c r="L33" s="136">
        <v>1526334</v>
      </c>
      <c r="M33" s="136">
        <v>1473672</v>
      </c>
      <c r="N33" s="136">
        <v>1396854</v>
      </c>
      <c r="O33" s="136">
        <v>1416061</v>
      </c>
      <c r="P33" s="136">
        <v>1277839</v>
      </c>
      <c r="Q33" s="136">
        <v>1208149</v>
      </c>
      <c r="R33" s="136">
        <v>1183708</v>
      </c>
      <c r="S33" s="136">
        <v>1254896</v>
      </c>
      <c r="T33" s="136">
        <v>1122590</v>
      </c>
      <c r="U33" s="136">
        <v>957162</v>
      </c>
      <c r="V33" s="136">
        <v>855450</v>
      </c>
      <c r="W33" s="136">
        <v>855117</v>
      </c>
      <c r="X33" s="136">
        <v>701868</v>
      </c>
      <c r="Y33" s="136">
        <v>440555</v>
      </c>
      <c r="Z33" s="136">
        <v>191580</v>
      </c>
      <c r="AA33" s="136">
        <v>73976</v>
      </c>
      <c r="AB33" s="136">
        <v>6308</v>
      </c>
    </row>
    <row r="34" spans="1:28">
      <c r="A34" s="136" t="s">
        <v>447</v>
      </c>
      <c r="B34" s="136" t="s">
        <v>448</v>
      </c>
      <c r="C34" s="136" t="s">
        <v>451</v>
      </c>
      <c r="D34" s="144" t="s">
        <v>452</v>
      </c>
      <c r="E34" s="136">
        <v>35113</v>
      </c>
      <c r="F34" s="136">
        <v>0</v>
      </c>
      <c r="G34" s="136">
        <v>10938</v>
      </c>
      <c r="H34" s="136">
        <v>116638</v>
      </c>
      <c r="I34" s="136">
        <v>429589</v>
      </c>
      <c r="J34" s="136">
        <v>563026</v>
      </c>
      <c r="K34" s="136">
        <v>672339</v>
      </c>
      <c r="L34" s="136">
        <v>720786</v>
      </c>
      <c r="M34" s="136">
        <v>683425</v>
      </c>
      <c r="N34" s="136">
        <v>638947</v>
      </c>
      <c r="O34" s="136">
        <v>617149</v>
      </c>
      <c r="P34" s="136">
        <v>607249</v>
      </c>
      <c r="Q34" s="136">
        <v>655196</v>
      </c>
      <c r="R34" s="136">
        <v>643085</v>
      </c>
      <c r="S34" s="136">
        <v>660171</v>
      </c>
      <c r="T34" s="136">
        <v>647311</v>
      </c>
      <c r="U34" s="136">
        <v>624887</v>
      </c>
      <c r="V34" s="136">
        <v>562637</v>
      </c>
      <c r="W34" s="136">
        <v>534304</v>
      </c>
      <c r="X34" s="136">
        <v>504400</v>
      </c>
      <c r="Y34" s="136">
        <v>523480</v>
      </c>
      <c r="Z34" s="136">
        <v>357759</v>
      </c>
      <c r="AA34" s="136">
        <v>233971</v>
      </c>
      <c r="AB34" s="136">
        <v>136677</v>
      </c>
    </row>
    <row r="35" spans="1:28">
      <c r="A35" s="136" t="s">
        <v>447</v>
      </c>
      <c r="B35" s="136" t="s">
        <v>456</v>
      </c>
      <c r="C35" s="136" t="s">
        <v>671</v>
      </c>
      <c r="D35" s="144" t="s">
        <v>672</v>
      </c>
      <c r="E35" s="136">
        <v>0</v>
      </c>
      <c r="F35" s="136">
        <v>0</v>
      </c>
      <c r="G35" s="136">
        <v>33080</v>
      </c>
      <c r="H35" s="136">
        <v>846310</v>
      </c>
      <c r="I35" s="136">
        <v>912859</v>
      </c>
      <c r="J35" s="136">
        <v>924232</v>
      </c>
      <c r="K35" s="136">
        <v>916452</v>
      </c>
      <c r="L35" s="136">
        <v>902666</v>
      </c>
      <c r="M35" s="136">
        <v>852481</v>
      </c>
      <c r="N35" s="136">
        <v>822833</v>
      </c>
      <c r="O35" s="136">
        <v>850873</v>
      </c>
      <c r="P35" s="136">
        <v>715708</v>
      </c>
      <c r="Q35" s="136">
        <v>839546</v>
      </c>
      <c r="R35" s="136">
        <v>831505</v>
      </c>
      <c r="S35" s="136">
        <v>815129</v>
      </c>
      <c r="T35" s="136">
        <v>831809</v>
      </c>
      <c r="U35" s="136">
        <v>835960</v>
      </c>
      <c r="V35" s="136">
        <v>826163</v>
      </c>
      <c r="W35" s="136">
        <v>747536</v>
      </c>
      <c r="X35" s="136">
        <v>696355</v>
      </c>
      <c r="Y35" s="136">
        <v>565297</v>
      </c>
      <c r="Z35" s="136">
        <v>369408</v>
      </c>
      <c r="AA35" s="136">
        <v>99808</v>
      </c>
      <c r="AB35" s="136">
        <v>6899</v>
      </c>
    </row>
    <row r="36" spans="1:28">
      <c r="A36" s="136" t="s">
        <v>447</v>
      </c>
      <c r="B36" s="136" t="s">
        <v>461</v>
      </c>
      <c r="C36" s="136" t="s">
        <v>673</v>
      </c>
      <c r="D36" s="144" t="s">
        <v>674</v>
      </c>
      <c r="E36" s="136">
        <v>2328</v>
      </c>
      <c r="F36" s="136">
        <v>0</v>
      </c>
      <c r="G36" s="136">
        <v>0</v>
      </c>
      <c r="H36" s="136">
        <v>417705</v>
      </c>
      <c r="I36" s="136">
        <v>567404</v>
      </c>
      <c r="J36" s="136">
        <v>520198</v>
      </c>
      <c r="K36" s="136">
        <v>523384</v>
      </c>
      <c r="L36" s="136">
        <v>558924</v>
      </c>
      <c r="M36" s="136">
        <v>549517</v>
      </c>
      <c r="N36" s="136">
        <v>548800</v>
      </c>
      <c r="O36" s="136">
        <v>527090</v>
      </c>
      <c r="P36" s="136">
        <v>537959</v>
      </c>
      <c r="Q36" s="136">
        <v>533502</v>
      </c>
      <c r="R36" s="136">
        <v>503757</v>
      </c>
      <c r="S36" s="136">
        <v>516658</v>
      </c>
      <c r="T36" s="136">
        <v>510279</v>
      </c>
      <c r="U36" s="136">
        <v>482979</v>
      </c>
      <c r="V36" s="136">
        <v>478560</v>
      </c>
      <c r="W36" s="136">
        <v>532914</v>
      </c>
      <c r="X36" s="136">
        <v>575030</v>
      </c>
      <c r="Y36" s="136">
        <v>541890</v>
      </c>
      <c r="Z36" s="136">
        <v>420223</v>
      </c>
      <c r="AA36" s="136">
        <v>190060</v>
      </c>
      <c r="AB36" s="136">
        <v>40736</v>
      </c>
    </row>
    <row r="37" spans="1:28">
      <c r="A37" s="136" t="s">
        <v>447</v>
      </c>
      <c r="B37" s="136" t="s">
        <v>461</v>
      </c>
      <c r="C37" s="136" t="s">
        <v>675</v>
      </c>
      <c r="D37" s="144" t="s">
        <v>676</v>
      </c>
      <c r="E37" s="136">
        <v>11010</v>
      </c>
      <c r="F37" s="136">
        <v>6103</v>
      </c>
      <c r="G37" s="136">
        <v>0</v>
      </c>
      <c r="H37" s="136">
        <v>97960</v>
      </c>
      <c r="I37" s="136">
        <v>305534</v>
      </c>
      <c r="J37" s="136">
        <v>353134</v>
      </c>
      <c r="K37" s="136">
        <v>346324</v>
      </c>
      <c r="L37" s="136">
        <v>423546</v>
      </c>
      <c r="M37" s="136">
        <v>480962</v>
      </c>
      <c r="N37" s="136">
        <v>477931</v>
      </c>
      <c r="O37" s="136">
        <v>520221</v>
      </c>
      <c r="P37" s="136">
        <v>480225</v>
      </c>
      <c r="Q37" s="136">
        <v>520949</v>
      </c>
      <c r="R37" s="136">
        <v>488660</v>
      </c>
      <c r="S37" s="136">
        <v>492863</v>
      </c>
      <c r="T37" s="136">
        <v>523487</v>
      </c>
      <c r="U37" s="136">
        <v>537921</v>
      </c>
      <c r="V37" s="136">
        <v>488305</v>
      </c>
      <c r="W37" s="136">
        <v>494007</v>
      </c>
      <c r="X37" s="136">
        <v>510312</v>
      </c>
      <c r="Y37" s="136">
        <v>499534</v>
      </c>
      <c r="Z37" s="136">
        <v>427095</v>
      </c>
      <c r="AA37" s="136">
        <v>277897</v>
      </c>
      <c r="AB37" s="136">
        <v>69601</v>
      </c>
    </row>
    <row r="38" spans="1:28">
      <c r="A38" s="136" t="s">
        <v>447</v>
      </c>
      <c r="B38" s="136" t="s">
        <v>453</v>
      </c>
      <c r="C38" s="136" t="s">
        <v>466</v>
      </c>
      <c r="D38" s="144" t="s">
        <v>467</v>
      </c>
      <c r="E38" s="136">
        <v>19975</v>
      </c>
      <c r="F38" s="136">
        <v>0</v>
      </c>
      <c r="G38" s="136">
        <v>116601</v>
      </c>
      <c r="H38" s="136">
        <v>550378</v>
      </c>
      <c r="I38" s="136">
        <v>635819</v>
      </c>
      <c r="J38" s="136">
        <v>632267</v>
      </c>
      <c r="K38" s="136">
        <v>633641</v>
      </c>
      <c r="L38" s="136">
        <v>599383</v>
      </c>
      <c r="M38" s="136">
        <v>666682</v>
      </c>
      <c r="N38" s="136">
        <v>632778</v>
      </c>
      <c r="O38" s="136">
        <v>628661</v>
      </c>
      <c r="P38" s="136">
        <v>727305</v>
      </c>
      <c r="Q38" s="136">
        <v>717087</v>
      </c>
      <c r="R38" s="136">
        <v>678508</v>
      </c>
      <c r="S38" s="136">
        <v>671239</v>
      </c>
      <c r="T38" s="136">
        <v>693772</v>
      </c>
      <c r="U38" s="136">
        <v>656233</v>
      </c>
      <c r="V38" s="136">
        <v>672639</v>
      </c>
      <c r="W38" s="136">
        <v>697740</v>
      </c>
      <c r="X38" s="136">
        <v>679666</v>
      </c>
      <c r="Y38" s="136">
        <v>617715</v>
      </c>
      <c r="Z38" s="136">
        <v>485149</v>
      </c>
      <c r="AA38" s="136">
        <v>373610</v>
      </c>
      <c r="AB38" s="136">
        <v>150176</v>
      </c>
    </row>
    <row r="39" spans="1:28">
      <c r="A39" s="136" t="s">
        <v>447</v>
      </c>
      <c r="B39" s="136" t="s">
        <v>468</v>
      </c>
      <c r="C39" s="136" t="s">
        <v>471</v>
      </c>
      <c r="D39" s="144" t="s">
        <v>472</v>
      </c>
      <c r="E39" s="136">
        <v>2559</v>
      </c>
      <c r="F39" s="136">
        <v>10727</v>
      </c>
      <c r="G39" s="136">
        <v>7660</v>
      </c>
      <c r="H39" s="136">
        <v>16044</v>
      </c>
      <c r="I39" s="136">
        <v>288405</v>
      </c>
      <c r="J39" s="136">
        <v>332729</v>
      </c>
      <c r="K39" s="136">
        <v>323791</v>
      </c>
      <c r="L39" s="136">
        <v>260922</v>
      </c>
      <c r="M39" s="136">
        <v>256020</v>
      </c>
      <c r="N39" s="136">
        <v>232566</v>
      </c>
      <c r="O39" s="136">
        <v>242632</v>
      </c>
      <c r="P39" s="136">
        <v>272683</v>
      </c>
      <c r="Q39" s="136">
        <v>306684</v>
      </c>
      <c r="R39" s="136">
        <v>316750</v>
      </c>
      <c r="S39" s="136">
        <v>328578</v>
      </c>
      <c r="T39" s="136">
        <v>325344</v>
      </c>
      <c r="U39" s="136">
        <v>300679</v>
      </c>
      <c r="V39" s="136">
        <v>274799</v>
      </c>
      <c r="W39" s="136">
        <v>269090</v>
      </c>
      <c r="X39" s="136">
        <v>271714</v>
      </c>
      <c r="Y39" s="136">
        <v>272753</v>
      </c>
      <c r="Z39" s="136">
        <v>200247</v>
      </c>
      <c r="AA39" s="136">
        <v>87812</v>
      </c>
      <c r="AB39" s="136">
        <v>5468</v>
      </c>
    </row>
    <row r="40" spans="1:28">
      <c r="A40" s="136" t="s">
        <v>447</v>
      </c>
      <c r="B40" s="136" t="s">
        <v>473</v>
      </c>
      <c r="C40" s="136" t="s">
        <v>481</v>
      </c>
      <c r="D40" s="144" t="s">
        <v>482</v>
      </c>
      <c r="E40" s="136">
        <v>2989</v>
      </c>
      <c r="F40" s="136">
        <v>0</v>
      </c>
      <c r="G40" s="136">
        <v>0</v>
      </c>
      <c r="H40" s="136">
        <v>29</v>
      </c>
      <c r="I40" s="136">
        <v>319870</v>
      </c>
      <c r="J40" s="136">
        <v>658589</v>
      </c>
      <c r="K40" s="136">
        <v>977757</v>
      </c>
      <c r="L40" s="136">
        <v>1084259</v>
      </c>
      <c r="M40" s="136">
        <v>1077133</v>
      </c>
      <c r="N40" s="136">
        <v>1271725</v>
      </c>
      <c r="O40" s="136">
        <v>1267366</v>
      </c>
      <c r="P40" s="136">
        <v>1157942</v>
      </c>
      <c r="Q40" s="136">
        <v>1146475</v>
      </c>
      <c r="R40" s="136">
        <v>1095123</v>
      </c>
      <c r="S40" s="136">
        <v>1020065</v>
      </c>
      <c r="T40" s="136">
        <v>1125004</v>
      </c>
      <c r="U40" s="136">
        <v>1266009</v>
      </c>
      <c r="V40" s="136">
        <v>1296469</v>
      </c>
      <c r="W40" s="136">
        <v>1245709</v>
      </c>
      <c r="X40" s="136">
        <v>1222314</v>
      </c>
      <c r="Y40" s="136">
        <v>1217323</v>
      </c>
      <c r="Z40" s="136">
        <v>1011750</v>
      </c>
      <c r="AA40" s="136">
        <v>451838</v>
      </c>
      <c r="AB40" s="136">
        <v>101523</v>
      </c>
    </row>
    <row r="41" spans="1:28">
      <c r="A41" s="136" t="s">
        <v>447</v>
      </c>
      <c r="B41" s="136" t="s">
        <v>478</v>
      </c>
      <c r="C41" s="136" t="s">
        <v>487</v>
      </c>
      <c r="D41" s="144" t="s">
        <v>488</v>
      </c>
      <c r="E41" s="136">
        <v>1371</v>
      </c>
      <c r="F41" s="136">
        <v>3994</v>
      </c>
      <c r="G41" s="136">
        <v>1371</v>
      </c>
      <c r="H41" s="136">
        <v>5677</v>
      </c>
      <c r="I41" s="136">
        <v>65931</v>
      </c>
      <c r="J41" s="136">
        <v>118649</v>
      </c>
      <c r="K41" s="136">
        <v>334529</v>
      </c>
      <c r="L41" s="136">
        <v>345549</v>
      </c>
      <c r="M41" s="136">
        <v>312962</v>
      </c>
      <c r="N41" s="136">
        <v>298326</v>
      </c>
      <c r="O41" s="136">
        <v>266827</v>
      </c>
      <c r="P41" s="136">
        <v>294328</v>
      </c>
      <c r="Q41" s="136">
        <v>331932</v>
      </c>
      <c r="R41" s="136">
        <v>346244</v>
      </c>
      <c r="S41" s="136">
        <v>316363</v>
      </c>
      <c r="T41" s="136">
        <v>336638</v>
      </c>
      <c r="U41" s="136">
        <v>352160</v>
      </c>
      <c r="V41" s="136">
        <v>348028</v>
      </c>
      <c r="W41" s="136">
        <v>312003</v>
      </c>
      <c r="X41" s="136">
        <v>288271</v>
      </c>
      <c r="Y41" s="136">
        <v>216140</v>
      </c>
      <c r="Z41" s="136">
        <v>119404</v>
      </c>
      <c r="AA41" s="136">
        <v>80035</v>
      </c>
      <c r="AB41" s="136">
        <v>27736</v>
      </c>
    </row>
    <row r="42" spans="1:28">
      <c r="A42" s="136" t="s">
        <v>492</v>
      </c>
      <c r="B42" s="136" t="s">
        <v>505</v>
      </c>
      <c r="C42" s="136" t="s">
        <v>506</v>
      </c>
      <c r="D42" s="144" t="s">
        <v>507</v>
      </c>
      <c r="E42" s="136">
        <v>68818</v>
      </c>
      <c r="F42" s="136">
        <v>55716</v>
      </c>
      <c r="G42" s="136">
        <v>125381</v>
      </c>
      <c r="H42" s="136">
        <v>321963</v>
      </c>
      <c r="I42" s="136">
        <v>417776</v>
      </c>
      <c r="J42" s="136">
        <v>400002</v>
      </c>
      <c r="K42" s="136">
        <v>419138</v>
      </c>
      <c r="L42" s="136">
        <v>414943</v>
      </c>
      <c r="M42" s="136">
        <v>452900</v>
      </c>
      <c r="N42" s="136">
        <v>519866</v>
      </c>
      <c r="O42" s="136">
        <v>496772</v>
      </c>
      <c r="P42" s="136">
        <v>461696</v>
      </c>
      <c r="Q42" s="136">
        <v>483284</v>
      </c>
      <c r="R42" s="136">
        <v>515541</v>
      </c>
      <c r="S42" s="136">
        <v>518337</v>
      </c>
      <c r="T42" s="136">
        <v>542806</v>
      </c>
      <c r="U42" s="136">
        <v>524590</v>
      </c>
      <c r="V42" s="136">
        <v>518718</v>
      </c>
      <c r="W42" s="136">
        <v>503009</v>
      </c>
      <c r="X42" s="136">
        <v>450662</v>
      </c>
      <c r="Y42" s="136">
        <v>404135</v>
      </c>
      <c r="Z42" s="136">
        <v>377165</v>
      </c>
      <c r="AA42" s="136">
        <v>301634</v>
      </c>
      <c r="AB42" s="136">
        <v>177998</v>
      </c>
    </row>
    <row r="43" spans="1:28">
      <c r="A43" s="136" t="s">
        <v>492</v>
      </c>
      <c r="B43" s="136" t="s">
        <v>508</v>
      </c>
      <c r="C43" s="136" t="s">
        <v>509</v>
      </c>
      <c r="D43" s="144" t="s">
        <v>510</v>
      </c>
      <c r="E43" s="136">
        <v>0</v>
      </c>
      <c r="F43" s="136">
        <v>0</v>
      </c>
      <c r="G43" s="136">
        <v>215486</v>
      </c>
      <c r="H43" s="136">
        <v>877055</v>
      </c>
      <c r="I43" s="136">
        <v>1007126</v>
      </c>
      <c r="J43" s="136">
        <v>998435</v>
      </c>
      <c r="K43" s="136">
        <v>1109679</v>
      </c>
      <c r="L43" s="136">
        <v>1050300</v>
      </c>
      <c r="M43" s="136">
        <v>1053571</v>
      </c>
      <c r="N43" s="136">
        <v>1063070</v>
      </c>
      <c r="O43" s="136">
        <v>950589</v>
      </c>
      <c r="P43" s="136">
        <v>968797</v>
      </c>
      <c r="Q43" s="136">
        <v>963411</v>
      </c>
      <c r="R43" s="136">
        <v>1094314</v>
      </c>
      <c r="S43" s="136">
        <v>1358127</v>
      </c>
      <c r="T43" s="136">
        <v>1403995</v>
      </c>
      <c r="U43" s="136">
        <v>1374311</v>
      </c>
      <c r="V43" s="136">
        <v>1476950</v>
      </c>
      <c r="W43" s="136">
        <v>1320552</v>
      </c>
      <c r="X43" s="136">
        <v>1046117</v>
      </c>
      <c r="Y43" s="136">
        <v>644513</v>
      </c>
      <c r="Z43" s="136">
        <v>228190</v>
      </c>
      <c r="AA43" s="136">
        <v>33694</v>
      </c>
      <c r="AB43" s="136">
        <v>0</v>
      </c>
    </row>
    <row r="44" spans="1:28">
      <c r="A44" s="136" t="s">
        <v>492</v>
      </c>
      <c r="B44" s="136" t="s">
        <v>544</v>
      </c>
      <c r="C44" s="136" t="s">
        <v>549</v>
      </c>
      <c r="D44" s="144" t="s">
        <v>550</v>
      </c>
      <c r="E44" s="136">
        <v>0</v>
      </c>
      <c r="F44" s="136">
        <v>0</v>
      </c>
      <c r="G44" s="136">
        <v>0</v>
      </c>
      <c r="H44" s="136">
        <v>0</v>
      </c>
      <c r="I44" s="136">
        <v>18375</v>
      </c>
      <c r="J44" s="136">
        <v>151467</v>
      </c>
      <c r="K44" s="136">
        <v>269980</v>
      </c>
      <c r="L44" s="136">
        <v>279564</v>
      </c>
      <c r="M44" s="136">
        <v>316390</v>
      </c>
      <c r="N44" s="136">
        <v>312484</v>
      </c>
      <c r="O44" s="136">
        <v>306947</v>
      </c>
      <c r="P44" s="136">
        <v>308219</v>
      </c>
      <c r="Q44" s="136">
        <v>305269</v>
      </c>
      <c r="R44" s="136">
        <v>322892</v>
      </c>
      <c r="S44" s="136">
        <v>280202</v>
      </c>
      <c r="T44" s="136">
        <v>310778</v>
      </c>
      <c r="U44" s="136">
        <v>277251</v>
      </c>
      <c r="V44" s="136">
        <v>277150</v>
      </c>
      <c r="W44" s="136">
        <v>235382</v>
      </c>
      <c r="X44" s="136">
        <v>255409</v>
      </c>
      <c r="Y44" s="136">
        <v>240995</v>
      </c>
      <c r="Z44" s="136">
        <v>199438</v>
      </c>
      <c r="AA44" s="136">
        <v>120840</v>
      </c>
      <c r="AB44" s="136">
        <v>19716</v>
      </c>
    </row>
    <row r="45" spans="1:28">
      <c r="A45" s="136" t="s">
        <v>492</v>
      </c>
      <c r="B45" s="136" t="s">
        <v>558</v>
      </c>
      <c r="C45" s="136" t="s">
        <v>561</v>
      </c>
      <c r="D45" s="144" t="s">
        <v>562</v>
      </c>
      <c r="E45" s="136">
        <v>118170</v>
      </c>
      <c r="F45" s="136">
        <v>19200</v>
      </c>
      <c r="G45" s="136">
        <v>8338</v>
      </c>
      <c r="H45" s="136">
        <v>0</v>
      </c>
      <c r="I45" s="136">
        <v>28581</v>
      </c>
      <c r="J45" s="136">
        <v>252640</v>
      </c>
      <c r="K45" s="136">
        <v>249077</v>
      </c>
      <c r="L45" s="136">
        <v>285537</v>
      </c>
      <c r="M45" s="136">
        <v>326512</v>
      </c>
      <c r="N45" s="136">
        <v>374342</v>
      </c>
      <c r="O45" s="136">
        <v>326144</v>
      </c>
      <c r="P45" s="136">
        <v>319811</v>
      </c>
      <c r="Q45" s="136">
        <v>321646</v>
      </c>
      <c r="R45" s="136">
        <v>311701</v>
      </c>
      <c r="S45" s="136">
        <v>303467</v>
      </c>
      <c r="T45" s="136">
        <v>313773</v>
      </c>
      <c r="U45" s="136">
        <v>309808</v>
      </c>
      <c r="V45" s="136">
        <v>280490</v>
      </c>
      <c r="W45" s="136">
        <v>263996</v>
      </c>
      <c r="X45" s="136">
        <v>256388</v>
      </c>
      <c r="Y45" s="136">
        <v>323606</v>
      </c>
      <c r="Z45" s="136">
        <v>316624</v>
      </c>
      <c r="AA45" s="136">
        <v>296428</v>
      </c>
      <c r="AB45" s="136">
        <v>264730</v>
      </c>
    </row>
    <row r="46" spans="1:28">
      <c r="A46" s="136" t="s">
        <v>574</v>
      </c>
      <c r="B46" s="136" t="s">
        <v>583</v>
      </c>
      <c r="C46" s="136" t="s">
        <v>677</v>
      </c>
      <c r="D46" s="144" t="s">
        <v>678</v>
      </c>
      <c r="E46" s="136">
        <v>129635</v>
      </c>
      <c r="F46" s="136">
        <v>61371</v>
      </c>
      <c r="G46" s="136">
        <v>18745</v>
      </c>
      <c r="H46" s="136">
        <v>6749</v>
      </c>
      <c r="I46" s="136">
        <v>177731</v>
      </c>
      <c r="J46" s="136">
        <v>216154</v>
      </c>
      <c r="K46" s="136">
        <v>483810</v>
      </c>
      <c r="L46" s="136">
        <v>615380</v>
      </c>
      <c r="M46" s="136">
        <v>607389</v>
      </c>
      <c r="N46" s="136">
        <v>584649</v>
      </c>
      <c r="O46" s="136">
        <v>580195</v>
      </c>
      <c r="P46" s="136">
        <v>533740</v>
      </c>
      <c r="Q46" s="136">
        <v>602565</v>
      </c>
      <c r="R46" s="136">
        <v>607315</v>
      </c>
      <c r="S46" s="136">
        <v>505100</v>
      </c>
      <c r="T46" s="136">
        <v>538110</v>
      </c>
      <c r="U46" s="136">
        <v>572474</v>
      </c>
      <c r="V46" s="136">
        <v>617565</v>
      </c>
      <c r="W46" s="136">
        <v>631633</v>
      </c>
      <c r="X46" s="136">
        <v>638308</v>
      </c>
      <c r="Y46" s="136">
        <v>588116</v>
      </c>
      <c r="Z46" s="136">
        <v>563716</v>
      </c>
      <c r="AA46" s="136">
        <v>533722</v>
      </c>
      <c r="AB46" s="136">
        <v>449088</v>
      </c>
    </row>
    <row r="47" spans="1:28">
      <c r="A47" s="136" t="s">
        <v>574</v>
      </c>
      <c r="B47" s="136" t="s">
        <v>590</v>
      </c>
      <c r="C47" s="136" t="s">
        <v>591</v>
      </c>
      <c r="D47" s="144" t="s">
        <v>592</v>
      </c>
      <c r="E47" s="136">
        <v>35631</v>
      </c>
      <c r="F47" s="136">
        <v>7189</v>
      </c>
      <c r="G47" s="136">
        <v>43846</v>
      </c>
      <c r="H47" s="136">
        <v>173985</v>
      </c>
      <c r="I47" s="136">
        <v>303388</v>
      </c>
      <c r="J47" s="136">
        <v>423968</v>
      </c>
      <c r="K47" s="136">
        <v>500190</v>
      </c>
      <c r="L47" s="136">
        <v>566416</v>
      </c>
      <c r="M47" s="136">
        <v>584616</v>
      </c>
      <c r="N47" s="136">
        <v>589404</v>
      </c>
      <c r="O47" s="136">
        <v>576037</v>
      </c>
      <c r="P47" s="136">
        <v>587932</v>
      </c>
      <c r="Q47" s="136">
        <v>570532</v>
      </c>
      <c r="R47" s="136">
        <v>576658</v>
      </c>
      <c r="S47" s="136">
        <v>584827</v>
      </c>
      <c r="T47" s="136">
        <v>666956</v>
      </c>
      <c r="U47" s="136">
        <v>734432</v>
      </c>
      <c r="V47" s="136">
        <v>736358</v>
      </c>
      <c r="W47" s="136">
        <v>753538</v>
      </c>
      <c r="X47" s="136">
        <v>745437</v>
      </c>
      <c r="Y47" s="136">
        <v>717497</v>
      </c>
      <c r="Z47" s="136">
        <v>610796</v>
      </c>
      <c r="AA47" s="136">
        <v>403305</v>
      </c>
      <c r="AB47" s="136">
        <v>151037</v>
      </c>
    </row>
    <row r="48" spans="1:28">
      <c r="A48" s="136" t="s">
        <v>574</v>
      </c>
      <c r="B48" s="136" t="s">
        <v>606</v>
      </c>
      <c r="C48" s="136" t="s">
        <v>679</v>
      </c>
      <c r="D48" s="144" t="s">
        <v>680</v>
      </c>
      <c r="E48" s="136">
        <v>23965</v>
      </c>
      <c r="F48" s="136">
        <v>0</v>
      </c>
      <c r="G48" s="136">
        <v>252884</v>
      </c>
      <c r="H48" s="136">
        <v>297229</v>
      </c>
      <c r="I48" s="136">
        <v>547381</v>
      </c>
      <c r="J48" s="136">
        <v>752325</v>
      </c>
      <c r="K48" s="136">
        <v>635340</v>
      </c>
      <c r="L48" s="136">
        <v>705842</v>
      </c>
      <c r="M48" s="136">
        <v>680650</v>
      </c>
      <c r="N48" s="136">
        <v>766317</v>
      </c>
      <c r="O48" s="136">
        <v>760862</v>
      </c>
      <c r="P48" s="136">
        <v>728296</v>
      </c>
      <c r="Q48" s="136">
        <v>711988</v>
      </c>
      <c r="R48" s="136">
        <v>815978</v>
      </c>
      <c r="S48" s="136">
        <v>808743</v>
      </c>
      <c r="T48" s="136">
        <v>830888</v>
      </c>
      <c r="U48" s="136">
        <v>894720</v>
      </c>
      <c r="V48" s="136">
        <v>906459</v>
      </c>
      <c r="W48" s="136">
        <v>855464</v>
      </c>
      <c r="X48" s="136">
        <v>800005</v>
      </c>
      <c r="Y48" s="136">
        <v>696991</v>
      </c>
      <c r="Z48" s="136">
        <v>590698</v>
      </c>
      <c r="AA48" s="136">
        <v>374978</v>
      </c>
      <c r="AB48" s="136">
        <v>148867</v>
      </c>
    </row>
    <row r="49" spans="1:28">
      <c r="A49" s="136" t="s">
        <v>574</v>
      </c>
      <c r="B49" s="136" t="s">
        <v>618</v>
      </c>
      <c r="C49" s="136" t="s">
        <v>621</v>
      </c>
      <c r="D49" s="144" t="s">
        <v>622</v>
      </c>
      <c r="E49" s="136">
        <v>1903</v>
      </c>
      <c r="F49" s="136">
        <v>1903</v>
      </c>
      <c r="G49" s="136">
        <v>1903</v>
      </c>
      <c r="H49" s="136">
        <v>1903</v>
      </c>
      <c r="I49" s="136">
        <v>65581</v>
      </c>
      <c r="J49" s="136">
        <v>290453</v>
      </c>
      <c r="K49" s="136">
        <v>348708</v>
      </c>
      <c r="L49" s="136">
        <v>558509</v>
      </c>
      <c r="M49" s="136">
        <v>618219</v>
      </c>
      <c r="N49" s="136">
        <v>707213</v>
      </c>
      <c r="O49" s="136">
        <v>795681</v>
      </c>
      <c r="P49" s="136">
        <v>777582</v>
      </c>
      <c r="Q49" s="136">
        <v>814295</v>
      </c>
      <c r="R49" s="136">
        <v>862089</v>
      </c>
      <c r="S49" s="136">
        <v>795734</v>
      </c>
      <c r="T49" s="136">
        <v>780835</v>
      </c>
      <c r="U49" s="136">
        <v>804849</v>
      </c>
      <c r="V49" s="136">
        <v>820602</v>
      </c>
      <c r="W49" s="136">
        <v>879745</v>
      </c>
      <c r="X49" s="136">
        <v>863397</v>
      </c>
      <c r="Y49" s="136">
        <v>820802</v>
      </c>
      <c r="Z49" s="136">
        <v>766797</v>
      </c>
      <c r="AA49" s="136">
        <v>144922</v>
      </c>
      <c r="AB49" s="136">
        <v>3269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C293"/>
  <sheetViews>
    <sheetView workbookViewId="0"/>
  </sheetViews>
  <sheetFormatPr defaultRowHeight="13.2"/>
  <cols>
    <col min="1" max="16384" width="8.88671875" style="136"/>
  </cols>
  <sheetData>
    <row r="1" spans="1:29">
      <c r="D1" s="143">
        <f>17*2668</f>
        <v>45356</v>
      </c>
      <c r="E1" s="136">
        <f>ROUND(E2/$D1,2)</f>
        <v>358.42</v>
      </c>
      <c r="F1" s="136">
        <f t="shared" ref="F1:AB1" si="0">ROUND(F2/$D1,2)</f>
        <v>228.2</v>
      </c>
      <c r="G1" s="136">
        <f t="shared" si="0"/>
        <v>171.19</v>
      </c>
      <c r="H1" s="136">
        <f t="shared" si="0"/>
        <v>152.99</v>
      </c>
      <c r="I1" s="136">
        <f t="shared" si="0"/>
        <v>200.1</v>
      </c>
      <c r="J1" s="136">
        <f t="shared" si="0"/>
        <v>287.77999999999997</v>
      </c>
      <c r="K1" s="136">
        <f t="shared" si="0"/>
        <v>516.73</v>
      </c>
      <c r="L1" s="136">
        <f t="shared" si="0"/>
        <v>846.46</v>
      </c>
      <c r="M1" s="136">
        <f t="shared" si="0"/>
        <v>1109.1199999999999</v>
      </c>
      <c r="N1" s="136">
        <f t="shared" si="0"/>
        <v>1287.71</v>
      </c>
      <c r="O1" s="136">
        <f t="shared" si="0"/>
        <v>1202.4000000000001</v>
      </c>
      <c r="P1" s="136">
        <f t="shared" si="0"/>
        <v>1238.78</v>
      </c>
      <c r="Q1" s="136">
        <f t="shared" si="0"/>
        <v>1285.78</v>
      </c>
      <c r="R1" s="136">
        <f t="shared" si="0"/>
        <v>1366.55</v>
      </c>
      <c r="S1" s="136">
        <f t="shared" si="0"/>
        <v>1450.48</v>
      </c>
      <c r="T1" s="136">
        <f t="shared" si="0"/>
        <v>1400.81</v>
      </c>
      <c r="U1" s="136">
        <f t="shared" si="0"/>
        <v>1545.38</v>
      </c>
      <c r="V1" s="136">
        <f t="shared" si="0"/>
        <v>1579.88</v>
      </c>
      <c r="W1" s="136">
        <f t="shared" si="0"/>
        <v>1667.05</v>
      </c>
      <c r="X1" s="136">
        <f t="shared" si="0"/>
        <v>1597.28</v>
      </c>
      <c r="Y1" s="136">
        <f t="shared" si="0"/>
        <v>1567.52</v>
      </c>
      <c r="Z1" s="136">
        <f t="shared" si="0"/>
        <v>1555.12</v>
      </c>
      <c r="AA1" s="136">
        <f t="shared" si="0"/>
        <v>1279.25</v>
      </c>
      <c r="AB1" s="136">
        <f t="shared" si="0"/>
        <v>643.24</v>
      </c>
    </row>
    <row r="2" spans="1:29">
      <c r="E2" s="136">
        <f>SUM(E4:E1001)</f>
        <v>16256494</v>
      </c>
      <c r="F2" s="136">
        <f t="shared" ref="F2:AB2" si="1">SUM(F4:F1001)</f>
        <v>10350218</v>
      </c>
      <c r="G2" s="136">
        <f t="shared" si="1"/>
        <v>7764299</v>
      </c>
      <c r="H2" s="136">
        <f t="shared" si="1"/>
        <v>6938915</v>
      </c>
      <c r="I2" s="136">
        <f t="shared" si="1"/>
        <v>9075774</v>
      </c>
      <c r="J2" s="136">
        <f t="shared" si="1"/>
        <v>13052357</v>
      </c>
      <c r="K2" s="136">
        <f t="shared" si="1"/>
        <v>23436589</v>
      </c>
      <c r="L2" s="136">
        <f t="shared" si="1"/>
        <v>38391963</v>
      </c>
      <c r="M2" s="136">
        <f t="shared" si="1"/>
        <v>50305332</v>
      </c>
      <c r="N2" s="136">
        <f t="shared" si="1"/>
        <v>58405527</v>
      </c>
      <c r="O2" s="136">
        <f t="shared" si="1"/>
        <v>54535966</v>
      </c>
      <c r="P2" s="136">
        <f t="shared" si="1"/>
        <v>56185938</v>
      </c>
      <c r="Q2" s="136">
        <f t="shared" si="1"/>
        <v>58317968</v>
      </c>
      <c r="R2" s="136">
        <f t="shared" si="1"/>
        <v>61981059</v>
      </c>
      <c r="S2" s="136">
        <f t="shared" si="1"/>
        <v>65787813</v>
      </c>
      <c r="T2" s="136">
        <f t="shared" si="1"/>
        <v>63535344</v>
      </c>
      <c r="U2" s="136">
        <f t="shared" si="1"/>
        <v>70092240</v>
      </c>
      <c r="V2" s="136">
        <f t="shared" si="1"/>
        <v>71657240</v>
      </c>
      <c r="W2" s="136">
        <f t="shared" si="1"/>
        <v>75610658</v>
      </c>
      <c r="X2" s="136">
        <f t="shared" si="1"/>
        <v>72446048</v>
      </c>
      <c r="Y2" s="136">
        <f t="shared" si="1"/>
        <v>71096515</v>
      </c>
      <c r="Z2" s="136">
        <f t="shared" si="1"/>
        <v>70534011</v>
      </c>
      <c r="AA2" s="136">
        <f t="shared" si="1"/>
        <v>58021551</v>
      </c>
      <c r="AB2" s="136">
        <f t="shared" si="1"/>
        <v>29174729</v>
      </c>
    </row>
    <row r="3" spans="1:29">
      <c r="A3" s="136" t="s">
        <v>200</v>
      </c>
      <c r="B3" s="136" t="s">
        <v>201</v>
      </c>
      <c r="C3" s="136" t="s">
        <v>202</v>
      </c>
      <c r="D3" s="136" t="s">
        <v>203</v>
      </c>
      <c r="E3" s="136">
        <v>7</v>
      </c>
      <c r="F3" s="136">
        <f>MOD(E3+1,24)</f>
        <v>8</v>
      </c>
      <c r="G3" s="136">
        <f t="shared" ref="G3:AC3" si="2">MOD(F3+1,24)</f>
        <v>9</v>
      </c>
      <c r="H3" s="136">
        <f t="shared" si="2"/>
        <v>10</v>
      </c>
      <c r="I3" s="136">
        <f t="shared" si="2"/>
        <v>11</v>
      </c>
      <c r="J3" s="136">
        <f t="shared" si="2"/>
        <v>12</v>
      </c>
      <c r="K3" s="136">
        <f t="shared" si="2"/>
        <v>13</v>
      </c>
      <c r="L3" s="136">
        <f t="shared" si="2"/>
        <v>14</v>
      </c>
      <c r="M3" s="136">
        <f t="shared" si="2"/>
        <v>15</v>
      </c>
      <c r="N3" s="136">
        <f t="shared" si="2"/>
        <v>16</v>
      </c>
      <c r="O3" s="136">
        <f t="shared" si="2"/>
        <v>17</v>
      </c>
      <c r="P3" s="136">
        <f t="shared" si="2"/>
        <v>18</v>
      </c>
      <c r="Q3" s="136">
        <f t="shared" si="2"/>
        <v>19</v>
      </c>
      <c r="R3" s="136">
        <f t="shared" si="2"/>
        <v>20</v>
      </c>
      <c r="S3" s="136">
        <f t="shared" si="2"/>
        <v>21</v>
      </c>
      <c r="T3" s="136">
        <f t="shared" si="2"/>
        <v>22</v>
      </c>
      <c r="U3" s="136">
        <f t="shared" si="2"/>
        <v>23</v>
      </c>
      <c r="V3" s="136">
        <f t="shared" si="2"/>
        <v>0</v>
      </c>
      <c r="W3" s="136">
        <f t="shared" si="2"/>
        <v>1</v>
      </c>
      <c r="X3" s="136">
        <f t="shared" si="2"/>
        <v>2</v>
      </c>
      <c r="Y3" s="136">
        <f t="shared" si="2"/>
        <v>3</v>
      </c>
      <c r="Z3" s="136">
        <f t="shared" si="2"/>
        <v>4</v>
      </c>
      <c r="AA3" s="136">
        <f t="shared" si="2"/>
        <v>5</v>
      </c>
      <c r="AB3" s="136">
        <f t="shared" si="2"/>
        <v>6</v>
      </c>
      <c r="AC3" s="136">
        <f t="shared" si="2"/>
        <v>7</v>
      </c>
    </row>
    <row r="4" spans="1:29">
      <c r="A4" s="136" t="s">
        <v>204</v>
      </c>
      <c r="B4" s="136" t="s">
        <v>205</v>
      </c>
      <c r="C4" s="136" t="s">
        <v>681</v>
      </c>
      <c r="D4" s="144" t="s">
        <v>682</v>
      </c>
      <c r="E4" s="136">
        <v>23365</v>
      </c>
      <c r="F4" s="136">
        <v>8015</v>
      </c>
      <c r="G4" s="136">
        <v>0</v>
      </c>
      <c r="H4" s="136">
        <v>0</v>
      </c>
      <c r="I4" s="136">
        <v>0</v>
      </c>
      <c r="J4" s="136">
        <v>39298</v>
      </c>
      <c r="K4" s="136">
        <v>255650</v>
      </c>
      <c r="L4" s="136">
        <v>257306</v>
      </c>
      <c r="M4" s="136">
        <v>313778</v>
      </c>
      <c r="N4" s="136">
        <v>319327</v>
      </c>
      <c r="O4" s="136">
        <v>369604</v>
      </c>
      <c r="P4" s="136">
        <v>373167</v>
      </c>
      <c r="Q4" s="136">
        <v>360951</v>
      </c>
      <c r="R4" s="136">
        <v>362497</v>
      </c>
      <c r="S4" s="136">
        <v>383083</v>
      </c>
      <c r="T4" s="136">
        <v>406129</v>
      </c>
      <c r="U4" s="136">
        <v>375373</v>
      </c>
      <c r="V4" s="136">
        <v>344985</v>
      </c>
      <c r="W4" s="136">
        <v>338545</v>
      </c>
      <c r="X4" s="136">
        <v>405033</v>
      </c>
      <c r="Y4" s="136">
        <v>316658</v>
      </c>
      <c r="Z4" s="136">
        <v>297605</v>
      </c>
      <c r="AA4" s="136">
        <v>373148</v>
      </c>
      <c r="AB4" s="136">
        <v>202048</v>
      </c>
    </row>
    <row r="5" spans="1:29">
      <c r="A5" s="136" t="s">
        <v>204</v>
      </c>
      <c r="B5" s="136" t="s">
        <v>205</v>
      </c>
      <c r="C5" s="136" t="s">
        <v>208</v>
      </c>
      <c r="D5" s="144" t="s">
        <v>209</v>
      </c>
      <c r="E5" s="136">
        <v>121280</v>
      </c>
      <c r="F5" s="136">
        <v>12769</v>
      </c>
      <c r="G5" s="136">
        <v>0</v>
      </c>
      <c r="H5" s="136">
        <v>0</v>
      </c>
      <c r="I5" s="136">
        <v>0</v>
      </c>
      <c r="J5" s="136">
        <v>31537</v>
      </c>
      <c r="K5" s="136">
        <v>113270</v>
      </c>
      <c r="L5" s="136">
        <v>152364</v>
      </c>
      <c r="M5" s="136">
        <v>232771</v>
      </c>
      <c r="N5" s="136">
        <v>270713</v>
      </c>
      <c r="O5" s="136">
        <v>237296</v>
      </c>
      <c r="P5" s="136">
        <v>309716</v>
      </c>
      <c r="Q5" s="136">
        <v>353816</v>
      </c>
      <c r="R5" s="136">
        <v>356912</v>
      </c>
      <c r="S5" s="136">
        <v>341400</v>
      </c>
      <c r="T5" s="136">
        <v>294085</v>
      </c>
      <c r="U5" s="136">
        <v>365309</v>
      </c>
      <c r="V5" s="136">
        <v>312324</v>
      </c>
      <c r="W5" s="136">
        <v>356979</v>
      </c>
      <c r="X5" s="136">
        <v>350783</v>
      </c>
      <c r="Y5" s="136">
        <v>370976</v>
      </c>
      <c r="Z5" s="136">
        <v>396316</v>
      </c>
      <c r="AA5" s="136">
        <v>424704</v>
      </c>
      <c r="AB5" s="136">
        <v>102178</v>
      </c>
    </row>
    <row r="6" spans="1:29">
      <c r="A6" s="136" t="s">
        <v>204</v>
      </c>
      <c r="B6" s="136" t="s">
        <v>205</v>
      </c>
      <c r="C6" s="136" t="s">
        <v>210</v>
      </c>
      <c r="D6" s="144" t="s">
        <v>211</v>
      </c>
      <c r="E6" s="136">
        <v>82233</v>
      </c>
      <c r="F6" s="136">
        <v>47793</v>
      </c>
      <c r="G6" s="136">
        <v>236</v>
      </c>
      <c r="H6" s="136">
        <v>0</v>
      </c>
      <c r="I6" s="136">
        <v>0</v>
      </c>
      <c r="J6" s="136">
        <v>0</v>
      </c>
      <c r="K6" s="136">
        <v>0</v>
      </c>
      <c r="L6" s="136">
        <v>7020</v>
      </c>
      <c r="M6" s="136">
        <v>142942</v>
      </c>
      <c r="N6" s="136">
        <v>327052</v>
      </c>
      <c r="O6" s="136">
        <v>383076</v>
      </c>
      <c r="P6" s="136">
        <v>386614</v>
      </c>
      <c r="Q6" s="136">
        <v>381756</v>
      </c>
      <c r="R6" s="136">
        <v>368980</v>
      </c>
      <c r="S6" s="136">
        <v>392780</v>
      </c>
      <c r="T6" s="136">
        <v>241809</v>
      </c>
      <c r="U6" s="136">
        <v>76841</v>
      </c>
      <c r="V6" s="136">
        <v>182711</v>
      </c>
      <c r="W6" s="136">
        <v>175558</v>
      </c>
      <c r="X6" s="136">
        <v>239640</v>
      </c>
      <c r="Y6" s="136">
        <v>235533</v>
      </c>
      <c r="Z6" s="136">
        <v>224475</v>
      </c>
      <c r="AA6" s="136">
        <v>303295</v>
      </c>
      <c r="AB6" s="136">
        <v>229161</v>
      </c>
    </row>
    <row r="7" spans="1:29">
      <c r="A7" s="136" t="s">
        <v>204</v>
      </c>
      <c r="B7" s="136" t="s">
        <v>212</v>
      </c>
      <c r="C7" s="136" t="s">
        <v>683</v>
      </c>
      <c r="D7" s="144" t="s">
        <v>684</v>
      </c>
      <c r="E7" s="136">
        <v>15601</v>
      </c>
      <c r="F7" s="136">
        <v>91</v>
      </c>
      <c r="G7" s="136">
        <v>0</v>
      </c>
      <c r="H7" s="136">
        <v>0</v>
      </c>
      <c r="I7" s="136">
        <v>0</v>
      </c>
      <c r="J7" s="136">
        <v>8684</v>
      </c>
      <c r="K7" s="136">
        <v>20362</v>
      </c>
      <c r="L7" s="136">
        <v>163417</v>
      </c>
      <c r="M7" s="136">
        <v>69260</v>
      </c>
      <c r="N7" s="136">
        <v>97108</v>
      </c>
      <c r="O7" s="136">
        <v>48642</v>
      </c>
      <c r="P7" s="136">
        <v>98219</v>
      </c>
      <c r="Q7" s="136">
        <v>114865</v>
      </c>
      <c r="R7" s="136">
        <v>78450</v>
      </c>
      <c r="S7" s="136">
        <v>92183</v>
      </c>
      <c r="T7" s="136">
        <v>46160</v>
      </c>
      <c r="U7" s="136">
        <v>173781</v>
      </c>
      <c r="V7" s="136">
        <v>110725</v>
      </c>
      <c r="W7" s="136">
        <v>124060</v>
      </c>
      <c r="X7" s="136">
        <v>132416</v>
      </c>
      <c r="Y7" s="136">
        <v>117071</v>
      </c>
      <c r="Z7" s="136">
        <v>195804</v>
      </c>
      <c r="AA7" s="136">
        <v>199191</v>
      </c>
      <c r="AB7" s="136">
        <v>18726</v>
      </c>
    </row>
    <row r="8" spans="1:29">
      <c r="A8" s="136" t="s">
        <v>204</v>
      </c>
      <c r="B8" s="136" t="s">
        <v>212</v>
      </c>
      <c r="C8" s="136" t="s">
        <v>213</v>
      </c>
      <c r="D8" s="144" t="s">
        <v>214</v>
      </c>
      <c r="E8" s="136">
        <v>0</v>
      </c>
      <c r="F8" s="136">
        <v>5051</v>
      </c>
      <c r="G8" s="136">
        <v>34945</v>
      </c>
      <c r="H8" s="136">
        <v>170443</v>
      </c>
      <c r="I8" s="136">
        <v>349818</v>
      </c>
      <c r="J8" s="136">
        <v>386502</v>
      </c>
      <c r="K8" s="136">
        <v>403625</v>
      </c>
      <c r="L8" s="136">
        <v>388873</v>
      </c>
      <c r="M8" s="136">
        <v>244684</v>
      </c>
      <c r="N8" s="136">
        <v>319886</v>
      </c>
      <c r="O8" s="136">
        <v>305945</v>
      </c>
      <c r="P8" s="136">
        <v>293784</v>
      </c>
      <c r="Q8" s="136">
        <v>294928</v>
      </c>
      <c r="R8" s="136">
        <v>341242</v>
      </c>
      <c r="S8" s="136">
        <v>354196</v>
      </c>
      <c r="T8" s="136">
        <v>227133</v>
      </c>
      <c r="U8" s="136">
        <v>96230</v>
      </c>
      <c r="V8" s="136">
        <v>168404</v>
      </c>
      <c r="W8" s="136">
        <v>172142</v>
      </c>
      <c r="X8" s="136">
        <v>170551</v>
      </c>
      <c r="Y8" s="136">
        <v>154798</v>
      </c>
      <c r="Z8" s="136">
        <v>185398</v>
      </c>
      <c r="AA8" s="136">
        <v>106223</v>
      </c>
      <c r="AB8" s="136">
        <v>6432</v>
      </c>
    </row>
    <row r="9" spans="1:29">
      <c r="A9" s="136" t="s">
        <v>204</v>
      </c>
      <c r="B9" s="136" t="s">
        <v>212</v>
      </c>
      <c r="C9" s="136" t="s">
        <v>685</v>
      </c>
      <c r="D9" s="144" t="s">
        <v>686</v>
      </c>
      <c r="E9" s="136">
        <v>4638</v>
      </c>
      <c r="F9" s="136">
        <v>3460</v>
      </c>
      <c r="G9" s="136">
        <v>22709</v>
      </c>
      <c r="H9" s="136">
        <v>58751</v>
      </c>
      <c r="I9" s="136">
        <v>64081</v>
      </c>
      <c r="J9" s="136">
        <v>62164</v>
      </c>
      <c r="K9" s="136">
        <v>49102</v>
      </c>
      <c r="L9" s="136">
        <v>37974</v>
      </c>
      <c r="M9" s="136">
        <v>38075</v>
      </c>
      <c r="N9" s="136">
        <v>75149</v>
      </c>
      <c r="O9" s="136">
        <v>38220</v>
      </c>
      <c r="P9" s="136">
        <v>15472</v>
      </c>
      <c r="Q9" s="136">
        <v>13014</v>
      </c>
      <c r="R9" s="136">
        <v>12276</v>
      </c>
      <c r="S9" s="136">
        <v>7468</v>
      </c>
      <c r="T9" s="136">
        <v>11269</v>
      </c>
      <c r="U9" s="136">
        <v>44298</v>
      </c>
      <c r="V9" s="136">
        <v>49256</v>
      </c>
      <c r="W9" s="136">
        <v>49189</v>
      </c>
      <c r="X9" s="136">
        <v>37815</v>
      </c>
      <c r="Y9" s="136">
        <v>42241</v>
      </c>
      <c r="Z9" s="136">
        <v>27218</v>
      </c>
      <c r="AA9" s="136">
        <v>351</v>
      </c>
      <c r="AB9" s="136">
        <v>2714</v>
      </c>
    </row>
    <row r="10" spans="1:29">
      <c r="A10" s="136" t="s">
        <v>204</v>
      </c>
      <c r="B10" s="136" t="s">
        <v>212</v>
      </c>
      <c r="C10" s="136" t="s">
        <v>215</v>
      </c>
      <c r="D10" s="144" t="s">
        <v>216</v>
      </c>
      <c r="E10" s="136">
        <v>2681</v>
      </c>
      <c r="F10" s="136">
        <v>784</v>
      </c>
      <c r="G10" s="136">
        <v>138473</v>
      </c>
      <c r="H10" s="136">
        <v>207582</v>
      </c>
      <c r="I10" s="136">
        <v>205703</v>
      </c>
      <c r="J10" s="136">
        <v>231590</v>
      </c>
      <c r="K10" s="136">
        <v>297676</v>
      </c>
      <c r="L10" s="136">
        <v>610426</v>
      </c>
      <c r="M10" s="136">
        <v>438459</v>
      </c>
      <c r="N10" s="136">
        <v>455251</v>
      </c>
      <c r="O10" s="136">
        <v>404359</v>
      </c>
      <c r="P10" s="136">
        <v>333197</v>
      </c>
      <c r="Q10" s="136">
        <v>335742</v>
      </c>
      <c r="R10" s="136">
        <v>303368</v>
      </c>
      <c r="S10" s="136">
        <v>287787</v>
      </c>
      <c r="T10" s="136">
        <v>249639</v>
      </c>
      <c r="U10" s="136">
        <v>397928</v>
      </c>
      <c r="V10" s="136">
        <v>363453</v>
      </c>
      <c r="W10" s="136">
        <v>411466</v>
      </c>
      <c r="X10" s="136">
        <v>375853</v>
      </c>
      <c r="Y10" s="136">
        <v>403373</v>
      </c>
      <c r="Z10" s="136">
        <v>416561</v>
      </c>
      <c r="AA10" s="136">
        <v>372580</v>
      </c>
      <c r="AB10" s="136">
        <v>67308</v>
      </c>
    </row>
    <row r="11" spans="1:29">
      <c r="A11" s="136" t="s">
        <v>204</v>
      </c>
      <c r="B11" s="136" t="s">
        <v>217</v>
      </c>
      <c r="C11" s="136" t="s">
        <v>218</v>
      </c>
      <c r="D11" s="144" t="s">
        <v>219</v>
      </c>
      <c r="E11" s="136">
        <v>32046</v>
      </c>
      <c r="F11" s="136">
        <v>22527</v>
      </c>
      <c r="G11" s="136">
        <v>11889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34998</v>
      </c>
      <c r="N11" s="136">
        <v>228253</v>
      </c>
      <c r="O11" s="136">
        <v>229560</v>
      </c>
      <c r="P11" s="136">
        <v>238854</v>
      </c>
      <c r="Q11" s="136">
        <v>262169</v>
      </c>
      <c r="R11" s="136">
        <v>274588</v>
      </c>
      <c r="S11" s="136">
        <v>283139</v>
      </c>
      <c r="T11" s="136">
        <v>276599</v>
      </c>
      <c r="U11" s="136">
        <v>273583</v>
      </c>
      <c r="V11" s="136">
        <v>349177</v>
      </c>
      <c r="W11" s="136">
        <v>340806</v>
      </c>
      <c r="X11" s="136">
        <v>345515</v>
      </c>
      <c r="Y11" s="136">
        <v>339509</v>
      </c>
      <c r="Z11" s="136">
        <v>345197</v>
      </c>
      <c r="AA11" s="136">
        <v>351963</v>
      </c>
      <c r="AB11" s="136">
        <v>290709</v>
      </c>
    </row>
    <row r="12" spans="1:29">
      <c r="A12" s="136" t="s">
        <v>204</v>
      </c>
      <c r="B12" s="136" t="s">
        <v>220</v>
      </c>
      <c r="C12" s="136" t="s">
        <v>221</v>
      </c>
      <c r="D12" s="144" t="s">
        <v>222</v>
      </c>
      <c r="E12" s="136">
        <v>0</v>
      </c>
      <c r="F12" s="136">
        <v>0</v>
      </c>
      <c r="G12" s="136">
        <v>605</v>
      </c>
      <c r="H12" s="136">
        <v>12941</v>
      </c>
      <c r="I12" s="136">
        <v>46563</v>
      </c>
      <c r="J12" s="136">
        <v>200151</v>
      </c>
      <c r="K12" s="136">
        <v>198830</v>
      </c>
      <c r="L12" s="136">
        <v>193511</v>
      </c>
      <c r="M12" s="136">
        <v>403362</v>
      </c>
      <c r="N12" s="136">
        <v>502324</v>
      </c>
      <c r="O12" s="136">
        <v>318314</v>
      </c>
      <c r="P12" s="136">
        <v>407137</v>
      </c>
      <c r="Q12" s="136">
        <v>490972</v>
      </c>
      <c r="R12" s="136">
        <v>372823</v>
      </c>
      <c r="S12" s="136">
        <v>353129</v>
      </c>
      <c r="T12" s="136">
        <v>454274</v>
      </c>
      <c r="U12" s="136">
        <v>575039</v>
      </c>
      <c r="V12" s="136">
        <v>538953</v>
      </c>
      <c r="W12" s="136">
        <v>382641</v>
      </c>
      <c r="X12" s="136">
        <v>399504</v>
      </c>
      <c r="Y12" s="136">
        <v>424297</v>
      </c>
      <c r="Z12" s="136">
        <v>345255</v>
      </c>
      <c r="AA12" s="136">
        <v>340348</v>
      </c>
      <c r="AB12" s="136">
        <v>35731</v>
      </c>
    </row>
    <row r="13" spans="1:29">
      <c r="A13" s="136" t="s">
        <v>204</v>
      </c>
      <c r="B13" s="136" t="s">
        <v>220</v>
      </c>
      <c r="C13" s="136" t="s">
        <v>223</v>
      </c>
      <c r="D13" s="144" t="s">
        <v>224</v>
      </c>
      <c r="E13" s="136">
        <v>1336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25987</v>
      </c>
      <c r="M13" s="136">
        <v>217438</v>
      </c>
      <c r="N13" s="136">
        <v>220692</v>
      </c>
      <c r="O13" s="136">
        <v>199333</v>
      </c>
      <c r="P13" s="136">
        <v>227932</v>
      </c>
      <c r="Q13" s="136">
        <v>234994</v>
      </c>
      <c r="R13" s="136">
        <v>213902</v>
      </c>
      <c r="S13" s="136">
        <v>196470</v>
      </c>
      <c r="T13" s="136">
        <v>130560</v>
      </c>
      <c r="U13" s="136">
        <v>366764</v>
      </c>
      <c r="V13" s="136">
        <v>389477</v>
      </c>
      <c r="W13" s="136">
        <v>387290</v>
      </c>
      <c r="X13" s="136">
        <v>335371</v>
      </c>
      <c r="Y13" s="136">
        <v>309205</v>
      </c>
      <c r="Z13" s="136">
        <v>396224</v>
      </c>
      <c r="AA13" s="136">
        <v>390210</v>
      </c>
      <c r="AB13" s="136">
        <v>114841</v>
      </c>
    </row>
    <row r="14" spans="1:29">
      <c r="A14" s="136" t="s">
        <v>204</v>
      </c>
      <c r="B14" s="136" t="s">
        <v>225</v>
      </c>
      <c r="C14" s="136" t="s">
        <v>687</v>
      </c>
      <c r="D14" s="144" t="s">
        <v>688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50121</v>
      </c>
      <c r="L14" s="136">
        <v>233261</v>
      </c>
      <c r="M14" s="136">
        <v>298517</v>
      </c>
      <c r="N14" s="136">
        <v>294999</v>
      </c>
      <c r="O14" s="136">
        <v>260992</v>
      </c>
      <c r="P14" s="136">
        <v>226261</v>
      </c>
      <c r="Q14" s="136">
        <v>201377</v>
      </c>
      <c r="R14" s="136">
        <v>182003</v>
      </c>
      <c r="S14" s="136">
        <v>173220</v>
      </c>
      <c r="T14" s="136">
        <v>173977</v>
      </c>
      <c r="U14" s="136">
        <v>221246</v>
      </c>
      <c r="V14" s="136">
        <v>204413</v>
      </c>
      <c r="W14" s="136">
        <v>190736</v>
      </c>
      <c r="X14" s="136">
        <v>206479</v>
      </c>
      <c r="Y14" s="136">
        <v>202420</v>
      </c>
      <c r="Z14" s="136">
        <v>234631</v>
      </c>
      <c r="AA14" s="136">
        <v>159950</v>
      </c>
      <c r="AB14" s="136">
        <v>9745</v>
      </c>
    </row>
    <row r="15" spans="1:29">
      <c r="A15" s="136" t="s">
        <v>204</v>
      </c>
      <c r="B15" s="136" t="s">
        <v>225</v>
      </c>
      <c r="C15" s="136" t="s">
        <v>226</v>
      </c>
      <c r="D15" s="144" t="s">
        <v>227</v>
      </c>
      <c r="E15" s="136">
        <v>121003</v>
      </c>
      <c r="F15" s="136">
        <v>201965</v>
      </c>
      <c r="G15" s="136">
        <v>183667</v>
      </c>
      <c r="H15" s="136">
        <v>182109</v>
      </c>
      <c r="I15" s="136">
        <v>191985</v>
      </c>
      <c r="J15" s="136">
        <v>110983</v>
      </c>
      <c r="K15" s="136">
        <v>33191</v>
      </c>
      <c r="L15" s="136">
        <v>112250</v>
      </c>
      <c r="M15" s="136">
        <v>229819</v>
      </c>
      <c r="N15" s="136">
        <v>381063</v>
      </c>
      <c r="O15" s="136">
        <v>391117</v>
      </c>
      <c r="P15" s="136">
        <v>386919</v>
      </c>
      <c r="Q15" s="136">
        <v>370728</v>
      </c>
      <c r="R15" s="136">
        <v>326135</v>
      </c>
      <c r="S15" s="136">
        <v>331494</v>
      </c>
      <c r="T15" s="136">
        <v>280141</v>
      </c>
      <c r="U15" s="136">
        <v>422403</v>
      </c>
      <c r="V15" s="136">
        <v>415703</v>
      </c>
      <c r="W15" s="136">
        <v>419926</v>
      </c>
      <c r="X15" s="136">
        <v>394853</v>
      </c>
      <c r="Y15" s="136">
        <v>347563</v>
      </c>
      <c r="Z15" s="136">
        <v>291062</v>
      </c>
      <c r="AA15" s="136">
        <v>282287</v>
      </c>
      <c r="AB15" s="136">
        <v>233083</v>
      </c>
    </row>
    <row r="16" spans="1:29">
      <c r="A16" s="136" t="s">
        <v>204</v>
      </c>
      <c r="B16" s="136" t="s">
        <v>225</v>
      </c>
      <c r="C16" s="136" t="s">
        <v>689</v>
      </c>
      <c r="D16" s="144" t="s">
        <v>690</v>
      </c>
      <c r="E16" s="136">
        <v>0</v>
      </c>
      <c r="F16" s="136">
        <v>0</v>
      </c>
      <c r="G16" s="136">
        <v>0</v>
      </c>
      <c r="H16" s="136">
        <v>0</v>
      </c>
      <c r="I16" s="136">
        <v>0</v>
      </c>
      <c r="J16" s="136">
        <v>6377</v>
      </c>
      <c r="K16" s="136">
        <v>9857</v>
      </c>
      <c r="L16" s="136">
        <v>2640</v>
      </c>
      <c r="M16" s="136">
        <v>2078</v>
      </c>
      <c r="N16" s="136">
        <v>149202</v>
      </c>
      <c r="O16" s="136">
        <v>191011</v>
      </c>
      <c r="P16" s="136">
        <v>191375</v>
      </c>
      <c r="Q16" s="136">
        <v>203367</v>
      </c>
      <c r="R16" s="136">
        <v>174716</v>
      </c>
      <c r="S16" s="136">
        <v>153397</v>
      </c>
      <c r="T16" s="136">
        <v>141722</v>
      </c>
      <c r="U16" s="136">
        <v>210523</v>
      </c>
      <c r="V16" s="136">
        <v>226589</v>
      </c>
      <c r="W16" s="136">
        <v>211939</v>
      </c>
      <c r="X16" s="136">
        <v>202896</v>
      </c>
      <c r="Y16" s="136">
        <v>182751</v>
      </c>
      <c r="Z16" s="136">
        <v>212029</v>
      </c>
      <c r="AA16" s="136">
        <v>203160</v>
      </c>
      <c r="AB16" s="136">
        <v>184153</v>
      </c>
    </row>
    <row r="17" spans="1:28">
      <c r="A17" s="136" t="s">
        <v>204</v>
      </c>
      <c r="B17" s="136" t="s">
        <v>225</v>
      </c>
      <c r="C17" s="136" t="s">
        <v>230</v>
      </c>
      <c r="D17" s="144" t="s">
        <v>231</v>
      </c>
      <c r="E17" s="136">
        <v>210243</v>
      </c>
      <c r="F17" s="136">
        <v>106753</v>
      </c>
      <c r="G17" s="136">
        <v>46752</v>
      </c>
      <c r="H17" s="136">
        <v>10514</v>
      </c>
      <c r="I17" s="136">
        <v>20868</v>
      </c>
      <c r="J17" s="136">
        <v>131704</v>
      </c>
      <c r="K17" s="136">
        <v>56163</v>
      </c>
      <c r="L17" s="136">
        <v>328692</v>
      </c>
      <c r="M17" s="136">
        <v>341308</v>
      </c>
      <c r="N17" s="136">
        <v>493222</v>
      </c>
      <c r="O17" s="136">
        <v>282166</v>
      </c>
      <c r="P17" s="136">
        <v>407166</v>
      </c>
      <c r="Q17" s="136">
        <v>365127</v>
      </c>
      <c r="R17" s="136">
        <v>274587</v>
      </c>
      <c r="S17" s="136">
        <v>374089</v>
      </c>
      <c r="T17" s="136">
        <v>287781</v>
      </c>
      <c r="U17" s="136">
        <v>435735</v>
      </c>
      <c r="V17" s="136">
        <v>277521</v>
      </c>
      <c r="W17" s="136">
        <v>239477</v>
      </c>
      <c r="X17" s="136">
        <v>456752</v>
      </c>
      <c r="Y17" s="136">
        <v>381922</v>
      </c>
      <c r="Z17" s="136">
        <v>284229</v>
      </c>
      <c r="AA17" s="136">
        <v>408133</v>
      </c>
      <c r="AB17" s="136">
        <v>193292</v>
      </c>
    </row>
    <row r="18" spans="1:28">
      <c r="A18" s="136" t="s">
        <v>204</v>
      </c>
      <c r="B18" s="136" t="s">
        <v>232</v>
      </c>
      <c r="C18" s="136" t="s">
        <v>233</v>
      </c>
      <c r="D18" s="144" t="s">
        <v>234</v>
      </c>
      <c r="E18" s="136">
        <v>33506</v>
      </c>
      <c r="F18" s="136">
        <v>47806</v>
      </c>
      <c r="G18" s="136">
        <v>7823</v>
      </c>
      <c r="H18" s="136">
        <v>915</v>
      </c>
      <c r="I18" s="136">
        <v>1249</v>
      </c>
      <c r="J18" s="136">
        <v>60381</v>
      </c>
      <c r="K18" s="136">
        <v>141410</v>
      </c>
      <c r="L18" s="136">
        <v>142790</v>
      </c>
      <c r="M18" s="136">
        <v>158755</v>
      </c>
      <c r="N18" s="136">
        <v>156051</v>
      </c>
      <c r="O18" s="136">
        <v>162894</v>
      </c>
      <c r="P18" s="136">
        <v>205222</v>
      </c>
      <c r="Q18" s="136">
        <v>150931</v>
      </c>
      <c r="R18" s="136">
        <v>121351</v>
      </c>
      <c r="S18" s="136">
        <v>136917</v>
      </c>
      <c r="T18" s="136">
        <v>117717</v>
      </c>
      <c r="U18" s="136">
        <v>152116</v>
      </c>
      <c r="V18" s="136">
        <v>117912</v>
      </c>
      <c r="W18" s="136">
        <v>150042</v>
      </c>
      <c r="X18" s="136">
        <v>215936</v>
      </c>
      <c r="Y18" s="136">
        <v>136163</v>
      </c>
      <c r="Z18" s="136">
        <v>171844</v>
      </c>
      <c r="AA18" s="136">
        <v>204932</v>
      </c>
      <c r="AB18" s="136">
        <v>151892</v>
      </c>
    </row>
    <row r="19" spans="1:28">
      <c r="A19" s="136" t="s">
        <v>204</v>
      </c>
      <c r="B19" s="136" t="s">
        <v>232</v>
      </c>
      <c r="C19" s="136" t="s">
        <v>691</v>
      </c>
      <c r="D19" s="144" t="s">
        <v>692</v>
      </c>
      <c r="E19" s="136">
        <v>109812</v>
      </c>
      <c r="F19" s="136">
        <v>99578</v>
      </c>
      <c r="G19" s="136">
        <v>50424</v>
      </c>
      <c r="H19" s="136">
        <v>9750</v>
      </c>
      <c r="I19" s="136">
        <v>4863</v>
      </c>
      <c r="J19" s="136">
        <v>2086</v>
      </c>
      <c r="K19" s="136">
        <v>508</v>
      </c>
      <c r="L19" s="136">
        <v>0</v>
      </c>
      <c r="M19" s="136">
        <v>0</v>
      </c>
      <c r="N19" s="136">
        <v>0</v>
      </c>
      <c r="O19" s="136">
        <v>0</v>
      </c>
      <c r="P19" s="136">
        <v>0</v>
      </c>
      <c r="Q19" s="136">
        <v>9431</v>
      </c>
      <c r="R19" s="136">
        <v>62709</v>
      </c>
      <c r="S19" s="136">
        <v>63540</v>
      </c>
      <c r="T19" s="136">
        <v>130891</v>
      </c>
      <c r="U19" s="136">
        <v>179695</v>
      </c>
      <c r="V19" s="136">
        <v>147299</v>
      </c>
      <c r="W19" s="136">
        <v>149987</v>
      </c>
      <c r="X19" s="136">
        <v>137213</v>
      </c>
      <c r="Y19" s="136">
        <v>167781</v>
      </c>
      <c r="Z19" s="136">
        <v>154509</v>
      </c>
      <c r="AA19" s="136">
        <v>160765</v>
      </c>
      <c r="AB19" s="136">
        <v>110593</v>
      </c>
    </row>
    <row r="20" spans="1:28">
      <c r="A20" s="136" t="s">
        <v>204</v>
      </c>
      <c r="B20" s="136" t="s">
        <v>232</v>
      </c>
      <c r="C20" s="136" t="s">
        <v>235</v>
      </c>
      <c r="D20" s="144" t="s">
        <v>236</v>
      </c>
      <c r="E20" s="136">
        <v>60221</v>
      </c>
      <c r="F20" s="136">
        <v>15254</v>
      </c>
      <c r="G20" s="136">
        <v>15229</v>
      </c>
      <c r="H20" s="136">
        <v>21771</v>
      </c>
      <c r="I20" s="136">
        <v>30827</v>
      </c>
      <c r="J20" s="136">
        <v>107042</v>
      </c>
      <c r="K20" s="136">
        <v>140583</v>
      </c>
      <c r="L20" s="136">
        <v>185684</v>
      </c>
      <c r="M20" s="136">
        <v>124740</v>
      </c>
      <c r="N20" s="136">
        <v>160189</v>
      </c>
      <c r="O20" s="136">
        <v>147972</v>
      </c>
      <c r="P20" s="136">
        <v>90019</v>
      </c>
      <c r="Q20" s="136">
        <v>136064</v>
      </c>
      <c r="R20" s="136">
        <v>88566</v>
      </c>
      <c r="S20" s="136">
        <v>138949</v>
      </c>
      <c r="T20" s="136">
        <v>129331</v>
      </c>
      <c r="U20" s="136">
        <v>106627</v>
      </c>
      <c r="V20" s="136">
        <v>149142</v>
      </c>
      <c r="W20" s="136">
        <v>111681</v>
      </c>
      <c r="X20" s="136">
        <v>134602</v>
      </c>
      <c r="Y20" s="136">
        <v>136073</v>
      </c>
      <c r="Z20" s="136">
        <v>134267</v>
      </c>
      <c r="AA20" s="136">
        <v>121829</v>
      </c>
      <c r="AB20" s="136">
        <v>101309</v>
      </c>
    </row>
    <row r="21" spans="1:28">
      <c r="A21" s="136" t="s">
        <v>204</v>
      </c>
      <c r="B21" s="136" t="s">
        <v>232</v>
      </c>
      <c r="C21" s="136" t="s">
        <v>237</v>
      </c>
      <c r="D21" s="144" t="s">
        <v>238</v>
      </c>
      <c r="E21" s="136">
        <v>81792</v>
      </c>
      <c r="F21" s="136">
        <v>12094</v>
      </c>
      <c r="G21" s="136">
        <v>0</v>
      </c>
      <c r="H21" s="136">
        <v>0</v>
      </c>
      <c r="I21" s="136">
        <v>0</v>
      </c>
      <c r="J21" s="136">
        <v>11298</v>
      </c>
      <c r="K21" s="136">
        <v>61335</v>
      </c>
      <c r="L21" s="136">
        <v>91093</v>
      </c>
      <c r="M21" s="136">
        <v>186471</v>
      </c>
      <c r="N21" s="136">
        <v>168313</v>
      </c>
      <c r="O21" s="136">
        <v>207147</v>
      </c>
      <c r="P21" s="136">
        <v>174939</v>
      </c>
      <c r="Q21" s="136">
        <v>193610</v>
      </c>
      <c r="R21" s="136">
        <v>196456</v>
      </c>
      <c r="S21" s="136">
        <v>161765</v>
      </c>
      <c r="T21" s="136">
        <v>183567</v>
      </c>
      <c r="U21" s="136">
        <v>208705</v>
      </c>
      <c r="V21" s="136">
        <v>202021</v>
      </c>
      <c r="W21" s="136">
        <v>209036</v>
      </c>
      <c r="X21" s="136">
        <v>219656</v>
      </c>
      <c r="Y21" s="136">
        <v>190192</v>
      </c>
      <c r="Z21" s="136">
        <v>191475</v>
      </c>
      <c r="AA21" s="136">
        <v>193664</v>
      </c>
      <c r="AB21" s="136">
        <v>122686</v>
      </c>
    </row>
    <row r="22" spans="1:28">
      <c r="A22" s="136" t="s">
        <v>204</v>
      </c>
      <c r="B22" s="136" t="s">
        <v>232</v>
      </c>
      <c r="C22" s="136" t="s">
        <v>693</v>
      </c>
      <c r="D22" s="144" t="s">
        <v>694</v>
      </c>
      <c r="E22" s="136">
        <v>67807</v>
      </c>
      <c r="F22" s="136">
        <v>24934</v>
      </c>
      <c r="G22" s="136">
        <v>0</v>
      </c>
      <c r="H22" s="136">
        <v>0</v>
      </c>
      <c r="I22" s="136">
        <v>0</v>
      </c>
      <c r="J22" s="136">
        <v>47476</v>
      </c>
      <c r="K22" s="136">
        <v>123198</v>
      </c>
      <c r="L22" s="136">
        <v>262164</v>
      </c>
      <c r="M22" s="136">
        <v>378446</v>
      </c>
      <c r="N22" s="136">
        <v>385935</v>
      </c>
      <c r="O22" s="136">
        <v>360077</v>
      </c>
      <c r="P22" s="136">
        <v>324724</v>
      </c>
      <c r="Q22" s="136">
        <v>353053</v>
      </c>
      <c r="R22" s="136">
        <v>344050</v>
      </c>
      <c r="S22" s="136">
        <v>315093</v>
      </c>
      <c r="T22" s="136">
        <v>304467</v>
      </c>
      <c r="U22" s="136">
        <v>284046</v>
      </c>
      <c r="V22" s="136">
        <v>209750</v>
      </c>
      <c r="W22" s="136">
        <v>304386</v>
      </c>
      <c r="X22" s="136">
        <v>264620</v>
      </c>
      <c r="Y22" s="136">
        <v>279407</v>
      </c>
      <c r="Z22" s="136">
        <v>318471</v>
      </c>
      <c r="AA22" s="136">
        <v>283167</v>
      </c>
      <c r="AB22" s="136">
        <v>144891</v>
      </c>
    </row>
    <row r="23" spans="1:28">
      <c r="A23" s="136" t="s">
        <v>204</v>
      </c>
      <c r="B23" s="136" t="s">
        <v>239</v>
      </c>
      <c r="C23" s="136" t="s">
        <v>695</v>
      </c>
      <c r="D23" s="144" t="s">
        <v>696</v>
      </c>
      <c r="E23" s="136">
        <v>20137</v>
      </c>
      <c r="F23" s="136">
        <v>0</v>
      </c>
      <c r="G23" s="136">
        <v>0</v>
      </c>
      <c r="H23" s="136">
        <v>0</v>
      </c>
      <c r="I23" s="136">
        <v>0</v>
      </c>
      <c r="J23" s="136">
        <v>0</v>
      </c>
      <c r="K23" s="136">
        <v>43006</v>
      </c>
      <c r="L23" s="136">
        <v>138754</v>
      </c>
      <c r="M23" s="136">
        <v>109348</v>
      </c>
      <c r="N23" s="136">
        <v>108706</v>
      </c>
      <c r="O23" s="136">
        <v>119512</v>
      </c>
      <c r="P23" s="136">
        <v>67649</v>
      </c>
      <c r="Q23" s="136">
        <v>95010</v>
      </c>
      <c r="R23" s="136">
        <v>69228</v>
      </c>
      <c r="S23" s="136">
        <v>57973</v>
      </c>
      <c r="T23" s="136">
        <v>118698</v>
      </c>
      <c r="U23" s="136">
        <v>151966</v>
      </c>
      <c r="V23" s="136">
        <v>117037</v>
      </c>
      <c r="W23" s="136">
        <v>144914</v>
      </c>
      <c r="X23" s="136">
        <v>162326</v>
      </c>
      <c r="Y23" s="136">
        <v>160855</v>
      </c>
      <c r="Z23" s="136">
        <v>109357</v>
      </c>
      <c r="AA23" s="136">
        <v>130064</v>
      </c>
      <c r="AB23" s="136">
        <v>83189</v>
      </c>
    </row>
    <row r="24" spans="1:28">
      <c r="A24" s="136" t="s">
        <v>204</v>
      </c>
      <c r="B24" s="136" t="s">
        <v>239</v>
      </c>
      <c r="C24" s="136" t="s">
        <v>240</v>
      </c>
      <c r="D24" s="144" t="s">
        <v>241</v>
      </c>
      <c r="E24" s="136">
        <v>82587</v>
      </c>
      <c r="F24" s="136">
        <v>11891</v>
      </c>
      <c r="G24" s="136">
        <v>34292</v>
      </c>
      <c r="H24" s="136">
        <v>60228</v>
      </c>
      <c r="I24" s="136">
        <v>30875</v>
      </c>
      <c r="J24" s="136">
        <v>33836</v>
      </c>
      <c r="K24" s="136">
        <v>169492</v>
      </c>
      <c r="L24" s="136">
        <v>291236</v>
      </c>
      <c r="M24" s="136">
        <v>246403</v>
      </c>
      <c r="N24" s="136">
        <v>296610</v>
      </c>
      <c r="O24" s="136">
        <v>238801</v>
      </c>
      <c r="P24" s="136">
        <v>291791</v>
      </c>
      <c r="Q24" s="136">
        <v>283586</v>
      </c>
      <c r="R24" s="136">
        <v>241793</v>
      </c>
      <c r="S24" s="136">
        <v>181302</v>
      </c>
      <c r="T24" s="136">
        <v>201040</v>
      </c>
      <c r="U24" s="136">
        <v>230897</v>
      </c>
      <c r="V24" s="136">
        <v>262127</v>
      </c>
      <c r="W24" s="136">
        <v>235650</v>
      </c>
      <c r="X24" s="136">
        <v>256965</v>
      </c>
      <c r="Y24" s="136">
        <v>206133</v>
      </c>
      <c r="Z24" s="136">
        <v>173703</v>
      </c>
      <c r="AA24" s="136">
        <v>211526</v>
      </c>
      <c r="AB24" s="136">
        <v>64933</v>
      </c>
    </row>
    <row r="25" spans="1:28">
      <c r="A25" s="136" t="s">
        <v>204</v>
      </c>
      <c r="B25" s="136" t="s">
        <v>239</v>
      </c>
      <c r="C25" s="136" t="s">
        <v>242</v>
      </c>
      <c r="D25" s="144" t="s">
        <v>243</v>
      </c>
      <c r="E25" s="136">
        <v>0</v>
      </c>
      <c r="F25" s="136">
        <v>0</v>
      </c>
      <c r="G25" s="136">
        <v>0</v>
      </c>
      <c r="H25" s="136">
        <v>18891</v>
      </c>
      <c r="I25" s="136">
        <v>36210</v>
      </c>
      <c r="J25" s="136">
        <v>316195</v>
      </c>
      <c r="K25" s="136">
        <v>335097</v>
      </c>
      <c r="L25" s="136">
        <v>326063</v>
      </c>
      <c r="M25" s="136">
        <v>308485</v>
      </c>
      <c r="N25" s="136">
        <v>308627</v>
      </c>
      <c r="O25" s="136">
        <v>303344</v>
      </c>
      <c r="P25" s="136">
        <v>290082</v>
      </c>
      <c r="Q25" s="136">
        <v>262287</v>
      </c>
      <c r="R25" s="136">
        <v>167191</v>
      </c>
      <c r="S25" s="136">
        <v>223005</v>
      </c>
      <c r="T25" s="136">
        <v>166114</v>
      </c>
      <c r="U25" s="136">
        <v>193745</v>
      </c>
      <c r="V25" s="136">
        <v>270903</v>
      </c>
      <c r="W25" s="136">
        <v>264175</v>
      </c>
      <c r="X25" s="136">
        <v>254073</v>
      </c>
      <c r="Y25" s="136">
        <v>281584</v>
      </c>
      <c r="Z25" s="136">
        <v>189857</v>
      </c>
      <c r="AA25" s="136">
        <v>39818</v>
      </c>
      <c r="AB25" s="136">
        <v>15589</v>
      </c>
    </row>
    <row r="26" spans="1:28">
      <c r="A26" s="136" t="s">
        <v>204</v>
      </c>
      <c r="B26" s="136" t="s">
        <v>244</v>
      </c>
      <c r="C26" s="136" t="s">
        <v>245</v>
      </c>
      <c r="D26" s="144" t="s">
        <v>246</v>
      </c>
      <c r="E26" s="136">
        <v>167853</v>
      </c>
      <c r="F26" s="136">
        <v>25251</v>
      </c>
      <c r="G26" s="136">
        <v>16123</v>
      </c>
      <c r="H26" s="136">
        <v>1662</v>
      </c>
      <c r="I26" s="136">
        <v>0</v>
      </c>
      <c r="J26" s="136">
        <v>17933</v>
      </c>
      <c r="K26" s="136">
        <v>34062</v>
      </c>
      <c r="L26" s="136">
        <v>256949</v>
      </c>
      <c r="M26" s="136">
        <v>536341</v>
      </c>
      <c r="N26" s="136">
        <v>349321</v>
      </c>
      <c r="O26" s="136">
        <v>557829</v>
      </c>
      <c r="P26" s="136">
        <v>258076</v>
      </c>
      <c r="Q26" s="136">
        <v>541971</v>
      </c>
      <c r="R26" s="136">
        <v>630104</v>
      </c>
      <c r="S26" s="136">
        <v>470853</v>
      </c>
      <c r="T26" s="136">
        <v>624498</v>
      </c>
      <c r="U26" s="136">
        <v>561095</v>
      </c>
      <c r="V26" s="136">
        <v>353342</v>
      </c>
      <c r="W26" s="136">
        <v>521921</v>
      </c>
      <c r="X26" s="136">
        <v>258073</v>
      </c>
      <c r="Y26" s="136">
        <v>358871</v>
      </c>
      <c r="Z26" s="136">
        <v>198151</v>
      </c>
      <c r="AA26" s="136">
        <v>168880</v>
      </c>
      <c r="AB26" s="136">
        <v>227349</v>
      </c>
    </row>
    <row r="27" spans="1:28">
      <c r="A27" s="136" t="s">
        <v>204</v>
      </c>
      <c r="B27" s="136" t="s">
        <v>244</v>
      </c>
      <c r="C27" s="136" t="s">
        <v>249</v>
      </c>
      <c r="D27" s="144" t="s">
        <v>250</v>
      </c>
      <c r="E27" s="136">
        <v>69625</v>
      </c>
      <c r="F27" s="136">
        <v>8386</v>
      </c>
      <c r="G27" s="136">
        <v>6510</v>
      </c>
      <c r="H27" s="136">
        <v>49261</v>
      </c>
      <c r="I27" s="136">
        <v>136615</v>
      </c>
      <c r="J27" s="136">
        <v>152194</v>
      </c>
      <c r="K27" s="136">
        <v>575288</v>
      </c>
      <c r="L27" s="136">
        <v>472368</v>
      </c>
      <c r="M27" s="136">
        <v>571357</v>
      </c>
      <c r="N27" s="136">
        <v>546699</v>
      </c>
      <c r="O27" s="136">
        <v>294390</v>
      </c>
      <c r="P27" s="136">
        <v>545562</v>
      </c>
      <c r="Q27" s="136">
        <v>409082</v>
      </c>
      <c r="R27" s="136">
        <v>484888</v>
      </c>
      <c r="S27" s="136">
        <v>432518</v>
      </c>
      <c r="T27" s="136">
        <v>537105</v>
      </c>
      <c r="U27" s="136">
        <v>390333</v>
      </c>
      <c r="V27" s="136">
        <v>569508</v>
      </c>
      <c r="W27" s="136">
        <v>540832</v>
      </c>
      <c r="X27" s="136">
        <v>252919</v>
      </c>
      <c r="Y27" s="136">
        <v>540901</v>
      </c>
      <c r="Z27" s="136">
        <v>401065</v>
      </c>
      <c r="AA27" s="136">
        <v>347505</v>
      </c>
      <c r="AB27" s="136">
        <v>233201</v>
      </c>
    </row>
    <row r="28" spans="1:28">
      <c r="A28" s="136" t="s">
        <v>204</v>
      </c>
      <c r="B28" s="136" t="s">
        <v>239</v>
      </c>
      <c r="C28" s="136" t="s">
        <v>697</v>
      </c>
      <c r="D28" s="144" t="s">
        <v>698</v>
      </c>
      <c r="E28" s="136">
        <v>9313</v>
      </c>
      <c r="F28" s="136">
        <v>314</v>
      </c>
      <c r="G28" s="136">
        <v>0</v>
      </c>
      <c r="H28" s="136">
        <v>0</v>
      </c>
      <c r="I28" s="136">
        <v>0</v>
      </c>
      <c r="J28" s="136">
        <v>7791</v>
      </c>
      <c r="K28" s="136">
        <v>15130</v>
      </c>
      <c r="L28" s="136">
        <v>119325</v>
      </c>
      <c r="M28" s="136">
        <v>163664</v>
      </c>
      <c r="N28" s="136">
        <v>150762</v>
      </c>
      <c r="O28" s="136">
        <v>145517</v>
      </c>
      <c r="P28" s="136">
        <v>114018</v>
      </c>
      <c r="Q28" s="136">
        <v>160435</v>
      </c>
      <c r="R28" s="136">
        <v>135387</v>
      </c>
      <c r="S28" s="136">
        <v>146515</v>
      </c>
      <c r="T28" s="136">
        <v>33524</v>
      </c>
      <c r="U28" s="136">
        <v>26815</v>
      </c>
      <c r="V28" s="136">
        <v>113181</v>
      </c>
      <c r="W28" s="136">
        <v>138825</v>
      </c>
      <c r="X28" s="136">
        <v>136617</v>
      </c>
      <c r="Y28" s="136">
        <v>126964</v>
      </c>
      <c r="Z28" s="136">
        <v>111760</v>
      </c>
      <c r="AA28" s="136">
        <v>141114</v>
      </c>
      <c r="AB28" s="136">
        <v>71233</v>
      </c>
    </row>
    <row r="29" spans="1:28">
      <c r="A29" s="136" t="s">
        <v>204</v>
      </c>
      <c r="B29" s="136" t="s">
        <v>217</v>
      </c>
      <c r="C29" s="136" t="s">
        <v>251</v>
      </c>
      <c r="D29" s="144" t="s">
        <v>252</v>
      </c>
      <c r="E29" s="136">
        <v>14310</v>
      </c>
      <c r="F29" s="136">
        <v>6709</v>
      </c>
      <c r="G29" s="136">
        <v>0</v>
      </c>
      <c r="H29" s="136">
        <v>0</v>
      </c>
      <c r="I29" s="136">
        <v>0</v>
      </c>
      <c r="J29" s="136">
        <v>5592</v>
      </c>
      <c r="K29" s="136">
        <v>18164</v>
      </c>
      <c r="L29" s="136">
        <v>108334</v>
      </c>
      <c r="M29" s="136">
        <v>340437</v>
      </c>
      <c r="N29" s="136">
        <v>373873</v>
      </c>
      <c r="O29" s="136">
        <v>403904</v>
      </c>
      <c r="P29" s="136">
        <v>417064</v>
      </c>
      <c r="Q29" s="136">
        <v>381464</v>
      </c>
      <c r="R29" s="136">
        <v>400323</v>
      </c>
      <c r="S29" s="136">
        <v>399089</v>
      </c>
      <c r="T29" s="136">
        <v>132039</v>
      </c>
      <c r="U29" s="136">
        <v>324737</v>
      </c>
      <c r="V29" s="136">
        <v>337978</v>
      </c>
      <c r="W29" s="136">
        <v>391120</v>
      </c>
      <c r="X29" s="136">
        <v>353617</v>
      </c>
      <c r="Y29" s="136">
        <v>281091</v>
      </c>
      <c r="Z29" s="136">
        <v>369166</v>
      </c>
      <c r="AA29" s="136">
        <v>200404</v>
      </c>
      <c r="AB29" s="136">
        <v>7112</v>
      </c>
    </row>
    <row r="30" spans="1:28">
      <c r="A30" s="136" t="s">
        <v>253</v>
      </c>
      <c r="B30" s="136" t="s">
        <v>254</v>
      </c>
      <c r="C30" s="136" t="s">
        <v>255</v>
      </c>
      <c r="D30" s="144" t="s">
        <v>256</v>
      </c>
      <c r="E30" s="136">
        <v>0</v>
      </c>
      <c r="F30" s="136">
        <v>0</v>
      </c>
      <c r="G30" s="136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36">
        <v>0</v>
      </c>
      <c r="N30" s="136">
        <v>0</v>
      </c>
      <c r="O30" s="136">
        <v>0</v>
      </c>
      <c r="P30" s="136">
        <v>0</v>
      </c>
      <c r="Q30" s="136">
        <v>0</v>
      </c>
      <c r="R30" s="136">
        <v>0</v>
      </c>
      <c r="S30" s="136">
        <v>27356</v>
      </c>
      <c r="T30" s="136">
        <v>208647</v>
      </c>
      <c r="U30" s="136">
        <v>221709</v>
      </c>
      <c r="V30" s="136">
        <v>190363</v>
      </c>
      <c r="W30" s="136">
        <v>170876</v>
      </c>
      <c r="X30" s="136">
        <v>119980</v>
      </c>
      <c r="Y30" s="136">
        <v>193234</v>
      </c>
      <c r="Z30" s="136">
        <v>243643</v>
      </c>
      <c r="AA30" s="136">
        <v>168084</v>
      </c>
      <c r="AB30" s="136">
        <v>997</v>
      </c>
    </row>
    <row r="31" spans="1:28">
      <c r="A31" s="136" t="s">
        <v>253</v>
      </c>
      <c r="B31" s="136" t="s">
        <v>254</v>
      </c>
      <c r="C31" s="136" t="s">
        <v>257</v>
      </c>
      <c r="D31" s="144" t="s">
        <v>258</v>
      </c>
      <c r="E31" s="136">
        <v>2555</v>
      </c>
      <c r="F31" s="136">
        <v>2088</v>
      </c>
      <c r="G31" s="136">
        <v>2019</v>
      </c>
      <c r="H31" s="136">
        <v>2036</v>
      </c>
      <c r="I31" s="136">
        <v>3489</v>
      </c>
      <c r="J31" s="136">
        <v>8452</v>
      </c>
      <c r="K31" s="136">
        <v>63630</v>
      </c>
      <c r="L31" s="136">
        <v>197605</v>
      </c>
      <c r="M31" s="136">
        <v>469163</v>
      </c>
      <c r="N31" s="136">
        <v>521759</v>
      </c>
      <c r="O31" s="136">
        <v>541379</v>
      </c>
      <c r="P31" s="136">
        <v>569458</v>
      </c>
      <c r="Q31" s="136">
        <v>576361</v>
      </c>
      <c r="R31" s="136">
        <v>575715</v>
      </c>
      <c r="S31" s="136">
        <v>578679</v>
      </c>
      <c r="T31" s="136">
        <v>563725</v>
      </c>
      <c r="U31" s="136">
        <v>382771</v>
      </c>
      <c r="V31" s="136">
        <v>267995</v>
      </c>
      <c r="W31" s="136">
        <v>258702</v>
      </c>
      <c r="X31" s="136">
        <v>242178</v>
      </c>
      <c r="Y31" s="136">
        <v>263588</v>
      </c>
      <c r="Z31" s="136">
        <v>238303</v>
      </c>
      <c r="AA31" s="136">
        <v>180988</v>
      </c>
      <c r="AB31" s="136">
        <v>88845</v>
      </c>
    </row>
    <row r="32" spans="1:28">
      <c r="A32" s="136" t="s">
        <v>253</v>
      </c>
      <c r="B32" s="136" t="s">
        <v>254</v>
      </c>
      <c r="C32" s="136" t="s">
        <v>259</v>
      </c>
      <c r="D32" s="144" t="s">
        <v>260</v>
      </c>
      <c r="E32" s="136">
        <v>274578</v>
      </c>
      <c r="F32" s="136">
        <v>155892</v>
      </c>
      <c r="G32" s="136">
        <v>285856</v>
      </c>
      <c r="H32" s="136">
        <v>197974</v>
      </c>
      <c r="I32" s="136">
        <v>307123</v>
      </c>
      <c r="J32" s="136">
        <v>108827</v>
      </c>
      <c r="K32" s="136">
        <v>286955</v>
      </c>
      <c r="L32" s="136">
        <v>177173</v>
      </c>
      <c r="M32" s="136">
        <v>291106</v>
      </c>
      <c r="N32" s="136">
        <v>318377</v>
      </c>
      <c r="O32" s="136">
        <v>398880</v>
      </c>
      <c r="P32" s="136">
        <v>230345</v>
      </c>
      <c r="Q32" s="136">
        <v>329582</v>
      </c>
      <c r="R32" s="136">
        <v>372918</v>
      </c>
      <c r="S32" s="136">
        <v>400847</v>
      </c>
      <c r="T32" s="136">
        <v>413760</v>
      </c>
      <c r="U32" s="136">
        <v>392374</v>
      </c>
      <c r="V32" s="136">
        <v>291444</v>
      </c>
      <c r="W32" s="136">
        <v>502174</v>
      </c>
      <c r="X32" s="136">
        <v>240427</v>
      </c>
      <c r="Y32" s="136">
        <v>368477</v>
      </c>
      <c r="Z32" s="136">
        <v>326802</v>
      </c>
      <c r="AA32" s="136">
        <v>366932</v>
      </c>
      <c r="AB32" s="136">
        <v>99102</v>
      </c>
    </row>
    <row r="33" spans="1:28">
      <c r="A33" s="136" t="s">
        <v>253</v>
      </c>
      <c r="B33" s="136" t="s">
        <v>254</v>
      </c>
      <c r="C33" s="136" t="s">
        <v>699</v>
      </c>
      <c r="D33" s="144" t="s">
        <v>700</v>
      </c>
      <c r="E33" s="136">
        <v>28466</v>
      </c>
      <c r="F33" s="136">
        <v>370</v>
      </c>
      <c r="G33" s="136">
        <v>325</v>
      </c>
      <c r="H33" s="136">
        <v>325</v>
      </c>
      <c r="I33" s="136">
        <v>325</v>
      </c>
      <c r="J33" s="136">
        <v>325</v>
      </c>
      <c r="K33" s="136">
        <v>325</v>
      </c>
      <c r="L33" s="136">
        <v>176541</v>
      </c>
      <c r="M33" s="136">
        <v>264881</v>
      </c>
      <c r="N33" s="136">
        <v>242890</v>
      </c>
      <c r="O33" s="136">
        <v>273322</v>
      </c>
      <c r="P33" s="136">
        <v>174853</v>
      </c>
      <c r="Q33" s="136">
        <v>207539</v>
      </c>
      <c r="R33" s="136">
        <v>237606</v>
      </c>
      <c r="S33" s="136">
        <v>207786</v>
      </c>
      <c r="T33" s="136">
        <v>178822</v>
      </c>
      <c r="U33" s="136">
        <v>238839</v>
      </c>
      <c r="V33" s="136">
        <v>206902</v>
      </c>
      <c r="W33" s="136">
        <v>289446</v>
      </c>
      <c r="X33" s="136">
        <v>150330</v>
      </c>
      <c r="Y33" s="136">
        <v>298273</v>
      </c>
      <c r="Z33" s="136">
        <v>218260</v>
      </c>
      <c r="AA33" s="136">
        <v>285439</v>
      </c>
      <c r="AB33" s="136">
        <v>107078</v>
      </c>
    </row>
    <row r="34" spans="1:28">
      <c r="A34" s="136" t="s">
        <v>253</v>
      </c>
      <c r="B34" s="136" t="s">
        <v>261</v>
      </c>
      <c r="C34" s="136" t="s">
        <v>701</v>
      </c>
      <c r="D34" s="144" t="s">
        <v>702</v>
      </c>
      <c r="E34" s="136">
        <v>150309</v>
      </c>
      <c r="F34" s="136">
        <v>135966</v>
      </c>
      <c r="G34" s="136">
        <v>87800</v>
      </c>
      <c r="H34" s="136">
        <v>65778</v>
      </c>
      <c r="I34" s="136">
        <v>98915</v>
      </c>
      <c r="J34" s="136">
        <v>106966</v>
      </c>
      <c r="K34" s="136">
        <v>108967</v>
      </c>
      <c r="L34" s="136">
        <v>95797</v>
      </c>
      <c r="M34" s="136">
        <v>399409</v>
      </c>
      <c r="N34" s="136">
        <v>457961</v>
      </c>
      <c r="O34" s="136">
        <v>460906</v>
      </c>
      <c r="P34" s="136">
        <v>472340</v>
      </c>
      <c r="Q34" s="136">
        <v>444214</v>
      </c>
      <c r="R34" s="136">
        <v>529604</v>
      </c>
      <c r="S34" s="136">
        <v>530015</v>
      </c>
      <c r="T34" s="136">
        <v>530791</v>
      </c>
      <c r="U34" s="136">
        <v>459468</v>
      </c>
      <c r="V34" s="136">
        <v>529429</v>
      </c>
      <c r="W34" s="136">
        <v>467947</v>
      </c>
      <c r="X34" s="136">
        <v>500550</v>
      </c>
      <c r="Y34" s="136">
        <v>401205</v>
      </c>
      <c r="Z34" s="136">
        <v>378208</v>
      </c>
      <c r="AA34" s="136">
        <v>408430</v>
      </c>
      <c r="AB34" s="136">
        <v>421676</v>
      </c>
    </row>
    <row r="35" spans="1:28">
      <c r="A35" s="136" t="s">
        <v>253</v>
      </c>
      <c r="B35" s="136" t="s">
        <v>261</v>
      </c>
      <c r="C35" s="136" t="s">
        <v>703</v>
      </c>
      <c r="D35" s="144" t="s">
        <v>704</v>
      </c>
      <c r="E35" s="136">
        <v>205987</v>
      </c>
      <c r="F35" s="136">
        <v>53666</v>
      </c>
      <c r="G35" s="136">
        <v>871</v>
      </c>
      <c r="H35" s="136">
        <v>0</v>
      </c>
      <c r="I35" s="136">
        <v>0</v>
      </c>
      <c r="J35" s="136">
        <v>19228</v>
      </c>
      <c r="K35" s="136">
        <v>85439</v>
      </c>
      <c r="L35" s="136">
        <v>134117</v>
      </c>
      <c r="M35" s="136">
        <v>139133</v>
      </c>
      <c r="N35" s="136">
        <v>179938</v>
      </c>
      <c r="O35" s="136">
        <v>160201</v>
      </c>
      <c r="P35" s="136">
        <v>206173</v>
      </c>
      <c r="Q35" s="136">
        <v>207558</v>
      </c>
      <c r="R35" s="136">
        <v>238322</v>
      </c>
      <c r="S35" s="136">
        <v>236895</v>
      </c>
      <c r="T35" s="136">
        <v>248511</v>
      </c>
      <c r="U35" s="136">
        <v>275400</v>
      </c>
      <c r="V35" s="136">
        <v>249070</v>
      </c>
      <c r="W35" s="136">
        <v>227026</v>
      </c>
      <c r="X35" s="136">
        <v>241479</v>
      </c>
      <c r="Y35" s="136">
        <v>219027</v>
      </c>
      <c r="Z35" s="136">
        <v>237785</v>
      </c>
      <c r="AA35" s="136">
        <v>276709</v>
      </c>
      <c r="AB35" s="136">
        <v>237728</v>
      </c>
    </row>
    <row r="36" spans="1:28">
      <c r="A36" s="136" t="s">
        <v>253</v>
      </c>
      <c r="B36" s="136" t="s">
        <v>267</v>
      </c>
      <c r="C36" s="136" t="s">
        <v>268</v>
      </c>
      <c r="D36" s="144" t="s">
        <v>269</v>
      </c>
      <c r="E36" s="136">
        <v>0</v>
      </c>
      <c r="F36" s="136">
        <v>15089</v>
      </c>
      <c r="G36" s="136">
        <v>42417</v>
      </c>
      <c r="H36" s="136">
        <v>41885</v>
      </c>
      <c r="I36" s="136">
        <v>69958</v>
      </c>
      <c r="J36" s="136">
        <v>240174</v>
      </c>
      <c r="K36" s="136">
        <v>722712</v>
      </c>
      <c r="L36" s="136">
        <v>670661</v>
      </c>
      <c r="M36" s="136">
        <v>855093</v>
      </c>
      <c r="N36" s="136">
        <v>808847</v>
      </c>
      <c r="O36" s="136">
        <v>508491</v>
      </c>
      <c r="P36" s="136">
        <v>731026</v>
      </c>
      <c r="Q36" s="136">
        <v>591920</v>
      </c>
      <c r="R36" s="136">
        <v>578469</v>
      </c>
      <c r="S36" s="136">
        <v>478554</v>
      </c>
      <c r="T36" s="136">
        <v>745640</v>
      </c>
      <c r="U36" s="136">
        <v>704457</v>
      </c>
      <c r="V36" s="136">
        <v>710810</v>
      </c>
      <c r="W36" s="136">
        <v>712509</v>
      </c>
      <c r="X36" s="136">
        <v>662751</v>
      </c>
      <c r="Y36" s="136">
        <v>824201</v>
      </c>
      <c r="Z36" s="136">
        <v>728137</v>
      </c>
      <c r="AA36" s="136">
        <v>235511</v>
      </c>
      <c r="AB36" s="136">
        <v>0</v>
      </c>
    </row>
    <row r="37" spans="1:28">
      <c r="A37" s="136" t="s">
        <v>253</v>
      </c>
      <c r="B37" s="136" t="s">
        <v>267</v>
      </c>
      <c r="C37" s="136" t="s">
        <v>705</v>
      </c>
      <c r="D37" s="144" t="s">
        <v>706</v>
      </c>
      <c r="E37" s="136">
        <v>9060</v>
      </c>
      <c r="F37" s="136">
        <v>1555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0</v>
      </c>
      <c r="M37" s="136">
        <v>0</v>
      </c>
      <c r="N37" s="136">
        <v>0</v>
      </c>
      <c r="O37" s="136">
        <v>0</v>
      </c>
      <c r="P37" s="136">
        <v>0</v>
      </c>
      <c r="Q37" s="136">
        <v>0</v>
      </c>
      <c r="R37" s="136">
        <v>23665</v>
      </c>
      <c r="S37" s="136">
        <v>36905</v>
      </c>
      <c r="T37" s="136">
        <v>64383</v>
      </c>
      <c r="U37" s="136">
        <v>85752</v>
      </c>
      <c r="V37" s="136">
        <v>83050</v>
      </c>
      <c r="W37" s="136">
        <v>67057</v>
      </c>
      <c r="X37" s="136">
        <v>84446</v>
      </c>
      <c r="Y37" s="136">
        <v>84052</v>
      </c>
      <c r="Z37" s="136">
        <v>84570</v>
      </c>
      <c r="AA37" s="136">
        <v>92945</v>
      </c>
      <c r="AB37" s="136">
        <v>31677</v>
      </c>
    </row>
    <row r="38" spans="1:28">
      <c r="A38" s="136" t="s">
        <v>253</v>
      </c>
      <c r="B38" s="136" t="s">
        <v>267</v>
      </c>
      <c r="C38" s="136" t="s">
        <v>707</v>
      </c>
      <c r="D38" s="144" t="s">
        <v>708</v>
      </c>
      <c r="E38" s="136">
        <v>1196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6">
        <v>0</v>
      </c>
      <c r="L38" s="136">
        <v>0</v>
      </c>
      <c r="M38" s="136">
        <v>38129</v>
      </c>
      <c r="N38" s="136">
        <v>63533</v>
      </c>
      <c r="O38" s="136">
        <v>31175</v>
      </c>
      <c r="P38" s="136">
        <v>42660</v>
      </c>
      <c r="Q38" s="136">
        <v>26378</v>
      </c>
      <c r="R38" s="136">
        <v>52926</v>
      </c>
      <c r="S38" s="136">
        <v>107477</v>
      </c>
      <c r="T38" s="136">
        <v>72280</v>
      </c>
      <c r="U38" s="136">
        <v>150579</v>
      </c>
      <c r="V38" s="136">
        <v>161268</v>
      </c>
      <c r="W38" s="136">
        <v>179703</v>
      </c>
      <c r="X38" s="136">
        <v>149598</v>
      </c>
      <c r="Y38" s="136">
        <v>145088</v>
      </c>
      <c r="Z38" s="136">
        <v>122957</v>
      </c>
      <c r="AA38" s="136">
        <v>32059</v>
      </c>
      <c r="AB38" s="136">
        <v>92993</v>
      </c>
    </row>
    <row r="39" spans="1:28">
      <c r="A39" s="136" t="s">
        <v>253</v>
      </c>
      <c r="B39" s="136" t="s">
        <v>267</v>
      </c>
      <c r="C39" s="136" t="s">
        <v>709</v>
      </c>
      <c r="D39" s="144" t="s">
        <v>710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2459</v>
      </c>
      <c r="K39" s="136">
        <v>53584</v>
      </c>
      <c r="L39" s="136">
        <v>88728</v>
      </c>
      <c r="M39" s="136">
        <v>170504</v>
      </c>
      <c r="N39" s="136">
        <v>127962</v>
      </c>
      <c r="O39" s="136">
        <v>140724</v>
      </c>
      <c r="P39" s="136">
        <v>59830</v>
      </c>
      <c r="Q39" s="136">
        <v>90952</v>
      </c>
      <c r="R39" s="136">
        <v>82899</v>
      </c>
      <c r="S39" s="136">
        <v>126835</v>
      </c>
      <c r="T39" s="136">
        <v>16470</v>
      </c>
      <c r="U39" s="136">
        <v>100294</v>
      </c>
      <c r="V39" s="136">
        <v>127971</v>
      </c>
      <c r="W39" s="136">
        <v>142610</v>
      </c>
      <c r="X39" s="136">
        <v>97407</v>
      </c>
      <c r="Y39" s="136">
        <v>154188</v>
      </c>
      <c r="Z39" s="136">
        <v>138817</v>
      </c>
      <c r="AA39" s="136">
        <v>141678</v>
      </c>
      <c r="AB39" s="136">
        <v>118148</v>
      </c>
    </row>
    <row r="40" spans="1:28">
      <c r="A40" s="136" t="s">
        <v>253</v>
      </c>
      <c r="B40" s="136" t="s">
        <v>267</v>
      </c>
      <c r="C40" s="136" t="s">
        <v>711</v>
      </c>
      <c r="D40" s="144" t="s">
        <v>712</v>
      </c>
      <c r="E40" s="136">
        <v>39304</v>
      </c>
      <c r="F40" s="136">
        <v>18300</v>
      </c>
      <c r="G40" s="136">
        <v>0</v>
      </c>
      <c r="H40" s="136">
        <v>0</v>
      </c>
      <c r="I40" s="136">
        <v>0</v>
      </c>
      <c r="J40" s="136">
        <v>0</v>
      </c>
      <c r="K40" s="136">
        <v>10</v>
      </c>
      <c r="L40" s="136">
        <v>0</v>
      </c>
      <c r="M40" s="136">
        <v>0</v>
      </c>
      <c r="N40" s="136">
        <v>0</v>
      </c>
      <c r="O40" s="136">
        <v>0</v>
      </c>
      <c r="P40" s="136">
        <v>2474</v>
      </c>
      <c r="Q40" s="136">
        <v>8623</v>
      </c>
      <c r="R40" s="136">
        <v>63084</v>
      </c>
      <c r="S40" s="136">
        <v>135269</v>
      </c>
      <c r="T40" s="136">
        <v>41143</v>
      </c>
      <c r="U40" s="136">
        <v>230475</v>
      </c>
      <c r="V40" s="136">
        <v>231786</v>
      </c>
      <c r="W40" s="136">
        <v>227826</v>
      </c>
      <c r="X40" s="136">
        <v>240799</v>
      </c>
      <c r="Y40" s="136">
        <v>224687</v>
      </c>
      <c r="Z40" s="136">
        <v>205216</v>
      </c>
      <c r="AA40" s="136">
        <v>241367</v>
      </c>
      <c r="AB40" s="136">
        <v>137182</v>
      </c>
    </row>
    <row r="41" spans="1:28">
      <c r="A41" s="136" t="s">
        <v>253</v>
      </c>
      <c r="B41" s="136" t="s">
        <v>267</v>
      </c>
      <c r="C41" s="136" t="s">
        <v>713</v>
      </c>
      <c r="D41" s="144" t="s">
        <v>714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6">
        <v>1269</v>
      </c>
      <c r="L41" s="136">
        <v>29771</v>
      </c>
      <c r="M41" s="136">
        <v>32065</v>
      </c>
      <c r="N41" s="136">
        <v>41995</v>
      </c>
      <c r="O41" s="136">
        <v>26762</v>
      </c>
      <c r="P41" s="136">
        <v>13265</v>
      </c>
      <c r="Q41" s="136">
        <v>12482</v>
      </c>
      <c r="R41" s="136">
        <v>144913</v>
      </c>
      <c r="S41" s="136">
        <v>144266</v>
      </c>
      <c r="T41" s="136">
        <v>120823</v>
      </c>
      <c r="U41" s="136">
        <v>96823</v>
      </c>
      <c r="V41" s="136">
        <v>121711</v>
      </c>
      <c r="W41" s="136">
        <v>162573</v>
      </c>
      <c r="X41" s="136">
        <v>154793</v>
      </c>
      <c r="Y41" s="136">
        <v>158575</v>
      </c>
      <c r="Z41" s="136">
        <v>126927</v>
      </c>
      <c r="AA41" s="136">
        <v>62974</v>
      </c>
      <c r="AB41" s="136">
        <v>461</v>
      </c>
    </row>
    <row r="42" spans="1:28">
      <c r="A42" s="136" t="s">
        <v>253</v>
      </c>
      <c r="B42" s="136" t="s">
        <v>270</v>
      </c>
      <c r="C42" s="136" t="s">
        <v>271</v>
      </c>
      <c r="D42" s="144" t="s">
        <v>272</v>
      </c>
      <c r="E42" s="136">
        <v>109413</v>
      </c>
      <c r="F42" s="136">
        <v>85498</v>
      </c>
      <c r="G42" s="136">
        <v>0</v>
      </c>
      <c r="H42" s="136">
        <v>1351</v>
      </c>
      <c r="I42" s="136">
        <v>47852</v>
      </c>
      <c r="J42" s="136">
        <v>177710</v>
      </c>
      <c r="K42" s="136">
        <v>138983</v>
      </c>
      <c r="L42" s="136">
        <v>136855</v>
      </c>
      <c r="M42" s="136">
        <v>270336</v>
      </c>
      <c r="N42" s="136">
        <v>313586</v>
      </c>
      <c r="O42" s="136">
        <v>312402</v>
      </c>
      <c r="P42" s="136">
        <v>261526</v>
      </c>
      <c r="Q42" s="136">
        <v>265739</v>
      </c>
      <c r="R42" s="136">
        <v>259295</v>
      </c>
      <c r="S42" s="136">
        <v>261246</v>
      </c>
      <c r="T42" s="136">
        <v>195031</v>
      </c>
      <c r="U42" s="136">
        <v>263744</v>
      </c>
      <c r="V42" s="136">
        <v>300326</v>
      </c>
      <c r="W42" s="136">
        <v>302252</v>
      </c>
      <c r="X42" s="136">
        <v>202640</v>
      </c>
      <c r="Y42" s="136">
        <v>266416</v>
      </c>
      <c r="Z42" s="136">
        <v>308220</v>
      </c>
      <c r="AA42" s="136">
        <v>202253</v>
      </c>
      <c r="AB42" s="136">
        <v>185326</v>
      </c>
    </row>
    <row r="43" spans="1:28">
      <c r="A43" s="136" t="s">
        <v>253</v>
      </c>
      <c r="B43" s="136" t="s">
        <v>270</v>
      </c>
      <c r="C43" s="136" t="s">
        <v>715</v>
      </c>
      <c r="D43" s="144" t="s">
        <v>716</v>
      </c>
      <c r="E43" s="136">
        <v>932</v>
      </c>
      <c r="F43" s="136">
        <v>932</v>
      </c>
      <c r="G43" s="136">
        <v>932</v>
      </c>
      <c r="H43" s="136">
        <v>932</v>
      </c>
      <c r="I43" s="136">
        <v>932</v>
      </c>
      <c r="J43" s="136">
        <v>28533</v>
      </c>
      <c r="K43" s="136">
        <v>119629</v>
      </c>
      <c r="L43" s="136">
        <v>117409</v>
      </c>
      <c r="M43" s="136">
        <v>132203</v>
      </c>
      <c r="N43" s="136">
        <v>159510</v>
      </c>
      <c r="O43" s="136">
        <v>129757</v>
      </c>
      <c r="P43" s="136">
        <v>154318</v>
      </c>
      <c r="Q43" s="136">
        <v>162731</v>
      </c>
      <c r="R43" s="136">
        <v>148564</v>
      </c>
      <c r="S43" s="136">
        <v>122153</v>
      </c>
      <c r="T43" s="136">
        <v>99638</v>
      </c>
      <c r="U43" s="136">
        <v>214869</v>
      </c>
      <c r="V43" s="136">
        <v>201594</v>
      </c>
      <c r="W43" s="136">
        <v>219031</v>
      </c>
      <c r="X43" s="136">
        <v>195470</v>
      </c>
      <c r="Y43" s="136">
        <v>207586</v>
      </c>
      <c r="Z43" s="136">
        <v>210305</v>
      </c>
      <c r="AA43" s="136">
        <v>187090</v>
      </c>
      <c r="AB43" s="136">
        <v>56936</v>
      </c>
    </row>
    <row r="44" spans="1:28">
      <c r="A44" s="136" t="s">
        <v>253</v>
      </c>
      <c r="B44" s="136" t="s">
        <v>270</v>
      </c>
      <c r="C44" s="136" t="s">
        <v>273</v>
      </c>
      <c r="D44" s="144" t="s">
        <v>274</v>
      </c>
      <c r="E44" s="136">
        <v>60352</v>
      </c>
      <c r="F44" s="136">
        <v>0</v>
      </c>
      <c r="G44" s="136">
        <v>0</v>
      </c>
      <c r="H44" s="136">
        <v>174</v>
      </c>
      <c r="I44" s="136">
        <v>107053</v>
      </c>
      <c r="J44" s="136">
        <v>118087</v>
      </c>
      <c r="K44" s="136">
        <v>276590</v>
      </c>
      <c r="L44" s="136">
        <v>494923</v>
      </c>
      <c r="M44" s="136">
        <v>382834</v>
      </c>
      <c r="N44" s="136">
        <v>539617</v>
      </c>
      <c r="O44" s="136">
        <v>264009</v>
      </c>
      <c r="P44" s="136">
        <v>571594</v>
      </c>
      <c r="Q44" s="136">
        <v>379479</v>
      </c>
      <c r="R44" s="136">
        <v>510026</v>
      </c>
      <c r="S44" s="136">
        <v>309683</v>
      </c>
      <c r="T44" s="136">
        <v>444230</v>
      </c>
      <c r="U44" s="136">
        <v>362275</v>
      </c>
      <c r="V44" s="136">
        <v>525281</v>
      </c>
      <c r="W44" s="136">
        <v>350904</v>
      </c>
      <c r="X44" s="136">
        <v>476025</v>
      </c>
      <c r="Y44" s="136">
        <v>285245</v>
      </c>
      <c r="Z44" s="136">
        <v>442609</v>
      </c>
      <c r="AA44" s="136">
        <v>408404</v>
      </c>
      <c r="AB44" s="136">
        <v>82234</v>
      </c>
    </row>
    <row r="45" spans="1:28">
      <c r="A45" s="136" t="s">
        <v>253</v>
      </c>
      <c r="B45" s="136" t="s">
        <v>270</v>
      </c>
      <c r="C45" s="136" t="s">
        <v>717</v>
      </c>
      <c r="D45" s="144" t="s">
        <v>718</v>
      </c>
      <c r="E45" s="136">
        <v>17521</v>
      </c>
      <c r="F45" s="136">
        <v>11933</v>
      </c>
      <c r="G45" s="136">
        <v>11469</v>
      </c>
      <c r="H45" s="136">
        <v>7719</v>
      </c>
      <c r="I45" s="136">
        <v>4446</v>
      </c>
      <c r="J45" s="136">
        <v>5380</v>
      </c>
      <c r="K45" s="136">
        <v>6524</v>
      </c>
      <c r="L45" s="136">
        <v>4791</v>
      </c>
      <c r="M45" s="136">
        <v>46785</v>
      </c>
      <c r="N45" s="136">
        <v>44004</v>
      </c>
      <c r="O45" s="136">
        <v>48526</v>
      </c>
      <c r="P45" s="136">
        <v>38235</v>
      </c>
      <c r="Q45" s="136">
        <v>22368</v>
      </c>
      <c r="R45" s="136">
        <v>37409</v>
      </c>
      <c r="S45" s="136">
        <v>20653</v>
      </c>
      <c r="T45" s="136">
        <v>6521</v>
      </c>
      <c r="U45" s="136">
        <v>34961</v>
      </c>
      <c r="V45" s="136">
        <v>45146</v>
      </c>
      <c r="W45" s="136">
        <v>45019</v>
      </c>
      <c r="X45" s="136">
        <v>45019</v>
      </c>
      <c r="Y45" s="136">
        <v>44766</v>
      </c>
      <c r="Z45" s="136">
        <v>49277</v>
      </c>
      <c r="AA45" s="136">
        <v>70837</v>
      </c>
      <c r="AB45" s="136">
        <v>71145</v>
      </c>
    </row>
    <row r="46" spans="1:28">
      <c r="A46" s="136" t="s">
        <v>253</v>
      </c>
      <c r="B46" s="136" t="s">
        <v>275</v>
      </c>
      <c r="C46" s="136" t="s">
        <v>276</v>
      </c>
      <c r="D46" s="144" t="s">
        <v>277</v>
      </c>
      <c r="E46" s="136">
        <v>92402</v>
      </c>
      <c r="F46" s="136">
        <v>20345</v>
      </c>
      <c r="G46" s="136">
        <v>2111</v>
      </c>
      <c r="H46" s="136">
        <v>0</v>
      </c>
      <c r="I46" s="136">
        <v>4433</v>
      </c>
      <c r="J46" s="136">
        <v>27972</v>
      </c>
      <c r="K46" s="136">
        <v>84154</v>
      </c>
      <c r="L46" s="136">
        <v>385519</v>
      </c>
      <c r="M46" s="136">
        <v>346291</v>
      </c>
      <c r="N46" s="136">
        <v>367766</v>
      </c>
      <c r="O46" s="136">
        <v>384129</v>
      </c>
      <c r="P46" s="136">
        <v>368010</v>
      </c>
      <c r="Q46" s="136">
        <v>369729</v>
      </c>
      <c r="R46" s="136">
        <v>364044</v>
      </c>
      <c r="S46" s="136">
        <v>407269</v>
      </c>
      <c r="T46" s="136">
        <v>449203</v>
      </c>
      <c r="U46" s="136">
        <v>495231</v>
      </c>
      <c r="V46" s="136">
        <v>471084</v>
      </c>
      <c r="W46" s="136">
        <v>536941</v>
      </c>
      <c r="X46" s="136">
        <v>488626</v>
      </c>
      <c r="Y46" s="136">
        <v>391826</v>
      </c>
      <c r="Z46" s="136">
        <v>544727</v>
      </c>
      <c r="AA46" s="136">
        <v>333815</v>
      </c>
      <c r="AB46" s="136">
        <v>47523</v>
      </c>
    </row>
    <row r="47" spans="1:28">
      <c r="A47" s="136" t="s">
        <v>253</v>
      </c>
      <c r="B47" s="136" t="s">
        <v>270</v>
      </c>
      <c r="C47" s="136" t="s">
        <v>278</v>
      </c>
      <c r="D47" s="144" t="s">
        <v>279</v>
      </c>
      <c r="E47" s="136">
        <v>10756</v>
      </c>
      <c r="F47" s="136">
        <v>0</v>
      </c>
      <c r="G47" s="136">
        <v>0</v>
      </c>
      <c r="H47" s="136">
        <v>0</v>
      </c>
      <c r="I47" s="136">
        <v>0</v>
      </c>
      <c r="J47" s="136">
        <v>0</v>
      </c>
      <c r="K47" s="136">
        <v>0</v>
      </c>
      <c r="L47" s="136">
        <v>5039</v>
      </c>
      <c r="M47" s="136">
        <v>171855</v>
      </c>
      <c r="N47" s="136">
        <v>159862</v>
      </c>
      <c r="O47" s="136">
        <v>145066</v>
      </c>
      <c r="P47" s="136">
        <v>101664</v>
      </c>
      <c r="Q47" s="136">
        <v>152019</v>
      </c>
      <c r="R47" s="136">
        <v>159135</v>
      </c>
      <c r="S47" s="136">
        <v>159586</v>
      </c>
      <c r="T47" s="136">
        <v>107141</v>
      </c>
      <c r="U47" s="136">
        <v>233888</v>
      </c>
      <c r="V47" s="136">
        <v>273840</v>
      </c>
      <c r="W47" s="136">
        <v>265452</v>
      </c>
      <c r="X47" s="136">
        <v>271212</v>
      </c>
      <c r="Y47" s="136">
        <v>272000</v>
      </c>
      <c r="Z47" s="136">
        <v>290108</v>
      </c>
      <c r="AA47" s="136">
        <v>306491</v>
      </c>
      <c r="AB47" s="136">
        <v>112502</v>
      </c>
    </row>
    <row r="48" spans="1:28">
      <c r="A48" s="136" t="s">
        <v>253</v>
      </c>
      <c r="B48" s="136" t="s">
        <v>270</v>
      </c>
      <c r="C48" s="136" t="s">
        <v>719</v>
      </c>
      <c r="D48" s="144" t="s">
        <v>720</v>
      </c>
      <c r="E48" s="136">
        <v>48927</v>
      </c>
      <c r="F48" s="136">
        <v>2421</v>
      </c>
      <c r="G48" s="136">
        <v>2421</v>
      </c>
      <c r="H48" s="136">
        <v>2421</v>
      </c>
      <c r="I48" s="136">
        <v>2421</v>
      </c>
      <c r="J48" s="136">
        <v>2421</v>
      </c>
      <c r="K48" s="136">
        <v>2421</v>
      </c>
      <c r="L48" s="136">
        <v>2421</v>
      </c>
      <c r="M48" s="136">
        <v>9027</v>
      </c>
      <c r="N48" s="136">
        <v>49318</v>
      </c>
      <c r="O48" s="136">
        <v>70161</v>
      </c>
      <c r="P48" s="136">
        <v>97572</v>
      </c>
      <c r="Q48" s="136">
        <v>73191</v>
      </c>
      <c r="R48" s="136">
        <v>91926</v>
      </c>
      <c r="S48" s="136">
        <v>92956</v>
      </c>
      <c r="T48" s="136">
        <v>106662</v>
      </c>
      <c r="U48" s="136">
        <v>190819</v>
      </c>
      <c r="V48" s="136">
        <v>153641</v>
      </c>
      <c r="W48" s="136">
        <v>189021</v>
      </c>
      <c r="X48" s="136">
        <v>177243</v>
      </c>
      <c r="Y48" s="136">
        <v>172223</v>
      </c>
      <c r="Z48" s="136">
        <v>146900</v>
      </c>
      <c r="AA48" s="136">
        <v>137567</v>
      </c>
      <c r="AB48" s="136">
        <v>146045</v>
      </c>
    </row>
    <row r="49" spans="1:28">
      <c r="A49" s="136" t="s">
        <v>253</v>
      </c>
      <c r="B49" s="136" t="s">
        <v>264</v>
      </c>
      <c r="C49" s="136" t="s">
        <v>280</v>
      </c>
      <c r="D49" s="144" t="s">
        <v>281</v>
      </c>
      <c r="E49" s="136">
        <v>0</v>
      </c>
      <c r="F49" s="136">
        <v>0</v>
      </c>
      <c r="G49" s="136">
        <v>2359</v>
      </c>
      <c r="H49" s="136">
        <v>25187</v>
      </c>
      <c r="I49" s="136">
        <v>51778</v>
      </c>
      <c r="J49" s="136">
        <v>49699</v>
      </c>
      <c r="K49" s="136">
        <v>40134</v>
      </c>
      <c r="L49" s="136">
        <v>27587</v>
      </c>
      <c r="M49" s="136">
        <v>24720</v>
      </c>
      <c r="N49" s="136">
        <v>27201</v>
      </c>
      <c r="O49" s="136">
        <v>37826</v>
      </c>
      <c r="P49" s="136">
        <v>111431</v>
      </c>
      <c r="Q49" s="136">
        <v>143743</v>
      </c>
      <c r="R49" s="136">
        <v>144709</v>
      </c>
      <c r="S49" s="136">
        <v>113179</v>
      </c>
      <c r="T49" s="136">
        <v>64805</v>
      </c>
      <c r="U49" s="136">
        <v>65926</v>
      </c>
      <c r="V49" s="136">
        <v>42187</v>
      </c>
      <c r="W49" s="136">
        <v>1117</v>
      </c>
      <c r="X49" s="136">
        <v>0</v>
      </c>
      <c r="Y49" s="136">
        <v>0</v>
      </c>
      <c r="Z49" s="136">
        <v>0</v>
      </c>
      <c r="AA49" s="136">
        <v>0</v>
      </c>
      <c r="AB49" s="136">
        <v>0</v>
      </c>
    </row>
    <row r="50" spans="1:28">
      <c r="A50" s="136" t="s">
        <v>253</v>
      </c>
      <c r="B50" s="136" t="s">
        <v>275</v>
      </c>
      <c r="C50" s="136" t="s">
        <v>282</v>
      </c>
      <c r="D50" s="144" t="s">
        <v>283</v>
      </c>
      <c r="E50" s="136">
        <v>191779</v>
      </c>
      <c r="F50" s="136">
        <v>361487</v>
      </c>
      <c r="G50" s="136">
        <v>256110</v>
      </c>
      <c r="H50" s="136">
        <v>250004</v>
      </c>
      <c r="I50" s="136">
        <v>0</v>
      </c>
      <c r="J50" s="136">
        <v>0</v>
      </c>
      <c r="K50" s="136">
        <v>308</v>
      </c>
      <c r="L50" s="136">
        <v>24525</v>
      </c>
      <c r="M50" s="136">
        <v>396675</v>
      </c>
      <c r="N50" s="136">
        <v>771535</v>
      </c>
      <c r="O50" s="136">
        <v>746371</v>
      </c>
      <c r="P50" s="136">
        <v>836966</v>
      </c>
      <c r="Q50" s="136">
        <v>638340</v>
      </c>
      <c r="R50" s="136">
        <v>723366</v>
      </c>
      <c r="S50" s="136">
        <v>930211</v>
      </c>
      <c r="T50" s="136">
        <v>763422</v>
      </c>
      <c r="U50" s="136">
        <v>355800</v>
      </c>
      <c r="V50" s="136">
        <v>706422</v>
      </c>
      <c r="W50" s="136">
        <v>778867</v>
      </c>
      <c r="X50" s="136">
        <v>737753</v>
      </c>
      <c r="Y50" s="136">
        <v>692407</v>
      </c>
      <c r="Z50" s="136">
        <v>733690</v>
      </c>
      <c r="AA50" s="136">
        <v>593958</v>
      </c>
      <c r="AB50" s="136">
        <v>439608</v>
      </c>
    </row>
    <row r="51" spans="1:28">
      <c r="A51" s="136" t="s">
        <v>253</v>
      </c>
      <c r="B51" s="136" t="s">
        <v>284</v>
      </c>
      <c r="C51" s="136" t="s">
        <v>721</v>
      </c>
      <c r="D51" s="144" t="s">
        <v>722</v>
      </c>
      <c r="E51" s="136">
        <v>49954</v>
      </c>
      <c r="F51" s="136">
        <v>2241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20350</v>
      </c>
      <c r="M51" s="136">
        <v>17159</v>
      </c>
      <c r="N51" s="136">
        <v>38892</v>
      </c>
      <c r="O51" s="136">
        <v>35401</v>
      </c>
      <c r="P51" s="136">
        <v>111777</v>
      </c>
      <c r="Q51" s="136">
        <v>129250</v>
      </c>
      <c r="R51" s="136">
        <v>82440</v>
      </c>
      <c r="S51" s="136">
        <v>151428</v>
      </c>
      <c r="T51" s="136">
        <v>104449</v>
      </c>
      <c r="U51" s="136">
        <v>140347</v>
      </c>
      <c r="V51" s="136">
        <v>175487</v>
      </c>
      <c r="W51" s="136">
        <v>142629</v>
      </c>
      <c r="X51" s="136">
        <v>180154</v>
      </c>
      <c r="Y51" s="136">
        <v>135037</v>
      </c>
      <c r="Z51" s="136">
        <v>166502</v>
      </c>
      <c r="AA51" s="136">
        <v>160382</v>
      </c>
      <c r="AB51" s="136">
        <v>145141</v>
      </c>
    </row>
    <row r="52" spans="1:28">
      <c r="A52" s="136" t="s">
        <v>253</v>
      </c>
      <c r="B52" s="136" t="s">
        <v>284</v>
      </c>
      <c r="C52" s="136" t="s">
        <v>285</v>
      </c>
      <c r="D52" s="144" t="s">
        <v>286</v>
      </c>
      <c r="E52" s="136">
        <v>383</v>
      </c>
      <c r="F52" s="136">
        <v>0</v>
      </c>
      <c r="G52" s="136">
        <v>0</v>
      </c>
      <c r="H52" s="136">
        <v>0</v>
      </c>
      <c r="I52" s="136">
        <v>0</v>
      </c>
      <c r="J52" s="136">
        <v>0</v>
      </c>
      <c r="K52" s="136">
        <v>0</v>
      </c>
      <c r="L52" s="136">
        <v>22806</v>
      </c>
      <c r="M52" s="136">
        <v>32201</v>
      </c>
      <c r="N52" s="136">
        <v>101989</v>
      </c>
      <c r="O52" s="136">
        <v>129608</v>
      </c>
      <c r="P52" s="136">
        <v>95634</v>
      </c>
      <c r="Q52" s="136">
        <v>133721</v>
      </c>
      <c r="R52" s="136">
        <v>159333</v>
      </c>
      <c r="S52" s="136">
        <v>151130</v>
      </c>
      <c r="T52" s="136">
        <v>120020</v>
      </c>
      <c r="U52" s="136">
        <v>155485</v>
      </c>
      <c r="V52" s="136">
        <v>112192</v>
      </c>
      <c r="W52" s="136">
        <v>189358</v>
      </c>
      <c r="X52" s="136">
        <v>147714</v>
      </c>
      <c r="Y52" s="136">
        <v>171536</v>
      </c>
      <c r="Z52" s="136">
        <v>180360</v>
      </c>
      <c r="AA52" s="136">
        <v>202112</v>
      </c>
      <c r="AB52" s="136">
        <v>113211</v>
      </c>
    </row>
    <row r="53" spans="1:28">
      <c r="A53" s="136" t="s">
        <v>253</v>
      </c>
      <c r="B53" s="136" t="s">
        <v>284</v>
      </c>
      <c r="C53" s="136" t="s">
        <v>723</v>
      </c>
      <c r="D53" s="144" t="s">
        <v>724</v>
      </c>
      <c r="E53" s="136">
        <v>5785</v>
      </c>
      <c r="F53" s="136">
        <v>672</v>
      </c>
      <c r="G53" s="136">
        <v>29</v>
      </c>
      <c r="H53" s="136">
        <v>0</v>
      </c>
      <c r="I53" s="136">
        <v>0</v>
      </c>
      <c r="J53" s="136">
        <v>0</v>
      </c>
      <c r="K53" s="136">
        <v>0</v>
      </c>
      <c r="L53" s="136">
        <v>0</v>
      </c>
      <c r="M53" s="136">
        <v>0</v>
      </c>
      <c r="N53" s="136">
        <v>0</v>
      </c>
      <c r="O53" s="136">
        <v>0</v>
      </c>
      <c r="P53" s="136">
        <v>0</v>
      </c>
      <c r="Q53" s="136">
        <v>0</v>
      </c>
      <c r="R53" s="136">
        <v>0</v>
      </c>
      <c r="S53" s="136">
        <v>0</v>
      </c>
      <c r="T53" s="136">
        <v>0</v>
      </c>
      <c r="U53" s="136">
        <v>8204</v>
      </c>
      <c r="V53" s="136">
        <v>32067</v>
      </c>
      <c r="W53" s="136">
        <v>43219</v>
      </c>
      <c r="X53" s="136">
        <v>51338</v>
      </c>
      <c r="Y53" s="136">
        <v>44565</v>
      </c>
      <c r="Z53" s="136">
        <v>37784</v>
      </c>
      <c r="AA53" s="136">
        <v>39767</v>
      </c>
      <c r="AB53" s="136">
        <v>30219</v>
      </c>
    </row>
    <row r="54" spans="1:28">
      <c r="A54" s="136" t="s">
        <v>253</v>
      </c>
      <c r="B54" s="136" t="s">
        <v>284</v>
      </c>
      <c r="C54" s="136" t="s">
        <v>725</v>
      </c>
      <c r="D54" s="144" t="s">
        <v>726</v>
      </c>
      <c r="E54" s="136">
        <v>9842</v>
      </c>
      <c r="F54" s="136">
        <v>2912</v>
      </c>
      <c r="G54" s="136">
        <v>3566</v>
      </c>
      <c r="H54" s="136">
        <v>3566</v>
      </c>
      <c r="I54" s="136">
        <v>3566</v>
      </c>
      <c r="J54" s="136">
        <v>3367</v>
      </c>
      <c r="K54" s="136">
        <v>160</v>
      </c>
      <c r="L54" s="136">
        <v>0</v>
      </c>
      <c r="M54" s="136">
        <v>19</v>
      </c>
      <c r="N54" s="136">
        <v>2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11962</v>
      </c>
      <c r="V54" s="136">
        <v>53133</v>
      </c>
      <c r="W54" s="136">
        <v>63589</v>
      </c>
      <c r="X54" s="136">
        <v>63589</v>
      </c>
      <c r="Y54" s="136">
        <v>63128</v>
      </c>
      <c r="Z54" s="136">
        <v>57206</v>
      </c>
      <c r="AA54" s="136">
        <v>59466</v>
      </c>
      <c r="AB54" s="136">
        <v>33759</v>
      </c>
    </row>
    <row r="55" spans="1:28">
      <c r="A55" s="136" t="s">
        <v>253</v>
      </c>
      <c r="B55" s="136" t="s">
        <v>284</v>
      </c>
      <c r="C55" s="136" t="s">
        <v>287</v>
      </c>
      <c r="D55" s="144" t="s">
        <v>288</v>
      </c>
      <c r="E55" s="136">
        <v>117371</v>
      </c>
      <c r="F55" s="136">
        <v>107580</v>
      </c>
      <c r="G55" s="136">
        <v>10121</v>
      </c>
      <c r="H55" s="136">
        <v>3587</v>
      </c>
      <c r="I55" s="136">
        <v>1151</v>
      </c>
      <c r="J55" s="136">
        <v>75681</v>
      </c>
      <c r="K55" s="136">
        <v>100436</v>
      </c>
      <c r="L55" s="136">
        <v>155401</v>
      </c>
      <c r="M55" s="136">
        <v>167072</v>
      </c>
      <c r="N55" s="136">
        <v>172738</v>
      </c>
      <c r="O55" s="136">
        <v>189610</v>
      </c>
      <c r="P55" s="136">
        <v>207064</v>
      </c>
      <c r="Q55" s="136">
        <v>196552</v>
      </c>
      <c r="R55" s="136">
        <v>198785</v>
      </c>
      <c r="S55" s="136">
        <v>206787</v>
      </c>
      <c r="T55" s="136">
        <v>139057</v>
      </c>
      <c r="U55" s="136">
        <v>174653</v>
      </c>
      <c r="V55" s="136">
        <v>136822</v>
      </c>
      <c r="W55" s="136">
        <v>190621</v>
      </c>
      <c r="X55" s="136">
        <v>108424</v>
      </c>
      <c r="Y55" s="136">
        <v>165981</v>
      </c>
      <c r="Z55" s="136">
        <v>181300</v>
      </c>
      <c r="AA55" s="136">
        <v>127873</v>
      </c>
      <c r="AB55" s="136">
        <v>170836</v>
      </c>
    </row>
    <row r="56" spans="1:28">
      <c r="A56" s="136" t="s">
        <v>253</v>
      </c>
      <c r="B56" s="136" t="s">
        <v>284</v>
      </c>
      <c r="C56" s="136" t="s">
        <v>289</v>
      </c>
      <c r="D56" s="144" t="s">
        <v>290</v>
      </c>
      <c r="E56" s="136">
        <v>71026</v>
      </c>
      <c r="F56" s="136">
        <v>21987</v>
      </c>
      <c r="G56" s="136">
        <v>621</v>
      </c>
      <c r="H56" s="136">
        <v>0</v>
      </c>
      <c r="I56" s="136">
        <v>0</v>
      </c>
      <c r="J56" s="136">
        <v>5987</v>
      </c>
      <c r="K56" s="136">
        <v>15962</v>
      </c>
      <c r="L56" s="136">
        <v>23572</v>
      </c>
      <c r="M56" s="136">
        <v>75651</v>
      </c>
      <c r="N56" s="136">
        <v>120861</v>
      </c>
      <c r="O56" s="136">
        <v>157513</v>
      </c>
      <c r="P56" s="136">
        <v>177498</v>
      </c>
      <c r="Q56" s="136">
        <v>177063</v>
      </c>
      <c r="R56" s="136">
        <v>147327</v>
      </c>
      <c r="S56" s="136">
        <v>159107</v>
      </c>
      <c r="T56" s="136">
        <v>163549</v>
      </c>
      <c r="U56" s="136">
        <v>107447</v>
      </c>
      <c r="V56" s="136">
        <v>206276</v>
      </c>
      <c r="W56" s="136">
        <v>168360</v>
      </c>
      <c r="X56" s="136">
        <v>197209</v>
      </c>
      <c r="Y56" s="136">
        <v>202665</v>
      </c>
      <c r="Z56" s="136">
        <v>169122</v>
      </c>
      <c r="AA56" s="136">
        <v>203248</v>
      </c>
      <c r="AB56" s="136">
        <v>174920</v>
      </c>
    </row>
    <row r="57" spans="1:28">
      <c r="A57" s="136" t="s">
        <v>253</v>
      </c>
      <c r="B57" s="136" t="s">
        <v>291</v>
      </c>
      <c r="C57" s="136" t="s">
        <v>294</v>
      </c>
      <c r="D57" s="144" t="s">
        <v>295</v>
      </c>
      <c r="E57" s="136">
        <v>12846</v>
      </c>
      <c r="F57" s="136">
        <v>6004</v>
      </c>
      <c r="G57" s="136">
        <v>0</v>
      </c>
      <c r="H57" s="136">
        <v>0</v>
      </c>
      <c r="I57" s="136">
        <v>0</v>
      </c>
      <c r="J57" s="136">
        <v>12727</v>
      </c>
      <c r="K57" s="136">
        <v>58571</v>
      </c>
      <c r="L57" s="136">
        <v>128827</v>
      </c>
      <c r="M57" s="136">
        <v>211711</v>
      </c>
      <c r="N57" s="136">
        <v>225652</v>
      </c>
      <c r="O57" s="136">
        <v>93255</v>
      </c>
      <c r="P57" s="136">
        <v>230839</v>
      </c>
      <c r="Q57" s="136">
        <v>142323</v>
      </c>
      <c r="R57" s="136">
        <v>144855</v>
      </c>
      <c r="S57" s="136">
        <v>178055</v>
      </c>
      <c r="T57" s="136">
        <v>162696</v>
      </c>
      <c r="U57" s="136">
        <v>180944</v>
      </c>
      <c r="V57" s="136">
        <v>164490</v>
      </c>
      <c r="W57" s="136">
        <v>197163</v>
      </c>
      <c r="X57" s="136">
        <v>186424</v>
      </c>
      <c r="Y57" s="136">
        <v>113618</v>
      </c>
      <c r="Z57" s="136">
        <v>199919</v>
      </c>
      <c r="AA57" s="136">
        <v>221680</v>
      </c>
      <c r="AB57" s="136">
        <v>101641</v>
      </c>
    </row>
    <row r="58" spans="1:28">
      <c r="A58" s="136" t="s">
        <v>253</v>
      </c>
      <c r="B58" s="136" t="s">
        <v>291</v>
      </c>
      <c r="C58" s="136" t="s">
        <v>296</v>
      </c>
      <c r="D58" s="144" t="s">
        <v>297</v>
      </c>
      <c r="E58" s="136">
        <v>6712</v>
      </c>
      <c r="F58" s="136">
        <v>0</v>
      </c>
      <c r="G58" s="136">
        <v>0</v>
      </c>
      <c r="H58" s="136">
        <v>2029</v>
      </c>
      <c r="I58" s="136">
        <v>17604</v>
      </c>
      <c r="J58" s="136">
        <v>43208</v>
      </c>
      <c r="K58" s="136">
        <v>455181</v>
      </c>
      <c r="L58" s="136">
        <v>615039</v>
      </c>
      <c r="M58" s="136">
        <v>556344</v>
      </c>
      <c r="N58" s="136">
        <v>506297</v>
      </c>
      <c r="O58" s="136">
        <v>417523</v>
      </c>
      <c r="P58" s="136">
        <v>488139</v>
      </c>
      <c r="Q58" s="136">
        <v>504863</v>
      </c>
      <c r="R58" s="136">
        <v>488104</v>
      </c>
      <c r="S58" s="136">
        <v>553546</v>
      </c>
      <c r="T58" s="136">
        <v>566329</v>
      </c>
      <c r="U58" s="136">
        <v>478061</v>
      </c>
      <c r="V58" s="136">
        <v>541391</v>
      </c>
      <c r="W58" s="136">
        <v>500653</v>
      </c>
      <c r="X58" s="136">
        <v>533677</v>
      </c>
      <c r="Y58" s="136">
        <v>312321</v>
      </c>
      <c r="Z58" s="136">
        <v>397851</v>
      </c>
      <c r="AA58" s="136">
        <v>115505</v>
      </c>
      <c r="AB58" s="136">
        <v>23038</v>
      </c>
    </row>
    <row r="59" spans="1:28">
      <c r="A59" s="136" t="s">
        <v>253</v>
      </c>
      <c r="B59" s="136" t="s">
        <v>291</v>
      </c>
      <c r="C59" s="136" t="s">
        <v>298</v>
      </c>
      <c r="D59" s="144" t="s">
        <v>299</v>
      </c>
      <c r="E59" s="136">
        <v>45935</v>
      </c>
      <c r="F59" s="136">
        <v>6641</v>
      </c>
      <c r="G59" s="136">
        <v>4088</v>
      </c>
      <c r="H59" s="136">
        <v>10927</v>
      </c>
      <c r="I59" s="136">
        <v>44728</v>
      </c>
      <c r="J59" s="136">
        <v>36074</v>
      </c>
      <c r="K59" s="136">
        <v>96367</v>
      </c>
      <c r="L59" s="136">
        <v>250771</v>
      </c>
      <c r="M59" s="136">
        <v>246774</v>
      </c>
      <c r="N59" s="136">
        <v>266524</v>
      </c>
      <c r="O59" s="136">
        <v>239020</v>
      </c>
      <c r="P59" s="136">
        <v>257095</v>
      </c>
      <c r="Q59" s="136">
        <v>231441</v>
      </c>
      <c r="R59" s="136">
        <v>212290</v>
      </c>
      <c r="S59" s="136">
        <v>113318</v>
      </c>
      <c r="T59" s="136">
        <v>315166</v>
      </c>
      <c r="U59" s="136">
        <v>317468</v>
      </c>
      <c r="V59" s="136">
        <v>264794</v>
      </c>
      <c r="W59" s="136">
        <v>357932</v>
      </c>
      <c r="X59" s="136">
        <v>182313</v>
      </c>
      <c r="Y59" s="136">
        <v>387322</v>
      </c>
      <c r="Z59" s="136">
        <v>279267</v>
      </c>
      <c r="AA59" s="136">
        <v>341107</v>
      </c>
      <c r="AB59" s="136">
        <v>47465</v>
      </c>
    </row>
    <row r="60" spans="1:28">
      <c r="A60" s="136" t="s">
        <v>253</v>
      </c>
      <c r="B60" s="136" t="s">
        <v>291</v>
      </c>
      <c r="C60" s="136" t="s">
        <v>727</v>
      </c>
      <c r="D60" s="144" t="s">
        <v>728</v>
      </c>
      <c r="E60" s="136">
        <v>746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19859</v>
      </c>
      <c r="T60" s="136">
        <v>68280</v>
      </c>
      <c r="U60" s="136">
        <v>64961</v>
      </c>
      <c r="V60" s="136">
        <v>68358</v>
      </c>
      <c r="W60" s="136">
        <v>85450</v>
      </c>
      <c r="X60" s="136">
        <v>84882</v>
      </c>
      <c r="Y60" s="136">
        <v>73611</v>
      </c>
      <c r="Z60" s="136">
        <v>62615</v>
      </c>
      <c r="AA60" s="136">
        <v>49272</v>
      </c>
      <c r="AB60" s="136">
        <v>8937</v>
      </c>
    </row>
    <row r="61" spans="1:28">
      <c r="A61" s="136" t="s">
        <v>253</v>
      </c>
      <c r="B61" s="136" t="s">
        <v>291</v>
      </c>
      <c r="C61" s="136" t="s">
        <v>729</v>
      </c>
      <c r="D61" s="144" t="s">
        <v>730</v>
      </c>
      <c r="E61" s="136">
        <v>765</v>
      </c>
      <c r="F61" s="136">
        <v>0</v>
      </c>
      <c r="G61" s="136">
        <v>0</v>
      </c>
      <c r="H61" s="136">
        <v>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348</v>
      </c>
      <c r="O61" s="136">
        <v>7191</v>
      </c>
      <c r="P61" s="136">
        <v>9974</v>
      </c>
      <c r="Q61" s="136">
        <v>8396</v>
      </c>
      <c r="R61" s="136">
        <v>5901</v>
      </c>
      <c r="S61" s="136">
        <v>10284</v>
      </c>
      <c r="T61" s="136">
        <v>11641</v>
      </c>
      <c r="U61" s="136">
        <v>18054</v>
      </c>
      <c r="V61" s="136">
        <v>31206</v>
      </c>
      <c r="W61" s="136">
        <v>25783</v>
      </c>
      <c r="X61" s="136">
        <v>38995</v>
      </c>
      <c r="Y61" s="136">
        <v>30212</v>
      </c>
      <c r="Z61" s="136">
        <v>35777</v>
      </c>
      <c r="AA61" s="136">
        <v>37266</v>
      </c>
      <c r="AB61" s="136">
        <v>6278</v>
      </c>
    </row>
    <row r="62" spans="1:28">
      <c r="A62" s="136" t="s">
        <v>253</v>
      </c>
      <c r="B62" s="136" t="s">
        <v>291</v>
      </c>
      <c r="C62" s="136" t="s">
        <v>302</v>
      </c>
      <c r="D62" s="144" t="s">
        <v>303</v>
      </c>
      <c r="E62" s="136">
        <v>6389</v>
      </c>
      <c r="F62" s="136">
        <v>0</v>
      </c>
      <c r="G62" s="136">
        <v>0</v>
      </c>
      <c r="H62" s="136">
        <v>0</v>
      </c>
      <c r="I62" s="136">
        <v>0</v>
      </c>
      <c r="J62" s="136">
        <v>244394</v>
      </c>
      <c r="K62" s="136">
        <v>306898</v>
      </c>
      <c r="L62" s="136">
        <v>298457</v>
      </c>
      <c r="M62" s="136">
        <v>354933</v>
      </c>
      <c r="N62" s="136">
        <v>191647</v>
      </c>
      <c r="O62" s="136">
        <v>368024</v>
      </c>
      <c r="P62" s="136">
        <v>361147</v>
      </c>
      <c r="Q62" s="136">
        <v>417467</v>
      </c>
      <c r="R62" s="136">
        <v>324114</v>
      </c>
      <c r="S62" s="136">
        <v>317179</v>
      </c>
      <c r="T62" s="136">
        <v>308441</v>
      </c>
      <c r="U62" s="136">
        <v>319793</v>
      </c>
      <c r="V62" s="136">
        <v>339100</v>
      </c>
      <c r="W62" s="136">
        <v>307381</v>
      </c>
      <c r="X62" s="136">
        <v>357883</v>
      </c>
      <c r="Y62" s="136">
        <v>330286</v>
      </c>
      <c r="Z62" s="136">
        <v>307342</v>
      </c>
      <c r="AA62" s="136">
        <v>167415</v>
      </c>
      <c r="AB62" s="136">
        <v>23209</v>
      </c>
    </row>
    <row r="63" spans="1:28">
      <c r="A63" s="136" t="s">
        <v>253</v>
      </c>
      <c r="B63" s="136" t="s">
        <v>304</v>
      </c>
      <c r="C63" s="136" t="s">
        <v>731</v>
      </c>
      <c r="D63" s="144" t="s">
        <v>732</v>
      </c>
      <c r="E63" s="136">
        <v>9493</v>
      </c>
      <c r="F63" s="136">
        <v>3370</v>
      </c>
      <c r="G63" s="136">
        <v>8228</v>
      </c>
      <c r="H63" s="136">
        <v>8228</v>
      </c>
      <c r="I63" s="136">
        <v>7183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647</v>
      </c>
      <c r="R63" s="136">
        <v>38144</v>
      </c>
      <c r="S63" s="136">
        <v>93084</v>
      </c>
      <c r="T63" s="136">
        <v>78509</v>
      </c>
      <c r="U63" s="136">
        <v>81114</v>
      </c>
      <c r="V63" s="136">
        <v>78817</v>
      </c>
      <c r="W63" s="136">
        <v>76796</v>
      </c>
      <c r="X63" s="136">
        <v>62870</v>
      </c>
      <c r="Y63" s="136">
        <v>89283</v>
      </c>
      <c r="Z63" s="136">
        <v>32145</v>
      </c>
      <c r="AA63" s="136">
        <v>24535</v>
      </c>
      <c r="AB63" s="136">
        <v>16988</v>
      </c>
    </row>
    <row r="64" spans="1:28">
      <c r="A64" s="136" t="s">
        <v>253</v>
      </c>
      <c r="B64" s="136" t="s">
        <v>304</v>
      </c>
      <c r="C64" s="136" t="s">
        <v>305</v>
      </c>
      <c r="D64" s="144" t="s">
        <v>306</v>
      </c>
      <c r="E64" s="136">
        <v>25846</v>
      </c>
      <c r="F64" s="136">
        <v>8042</v>
      </c>
      <c r="G64" s="136">
        <v>203</v>
      </c>
      <c r="H64" s="136">
        <v>0</v>
      </c>
      <c r="I64" s="136">
        <v>0</v>
      </c>
      <c r="J64" s="136">
        <v>63182</v>
      </c>
      <c r="K64" s="136">
        <v>152353</v>
      </c>
      <c r="L64" s="136">
        <v>117983</v>
      </c>
      <c r="M64" s="136">
        <v>184393</v>
      </c>
      <c r="N64" s="136">
        <v>129277</v>
      </c>
      <c r="O64" s="136">
        <v>150314</v>
      </c>
      <c r="P64" s="136">
        <v>255214</v>
      </c>
      <c r="Q64" s="136">
        <v>211092</v>
      </c>
      <c r="R64" s="136">
        <v>210346</v>
      </c>
      <c r="S64" s="136">
        <v>232566</v>
      </c>
      <c r="T64" s="136">
        <v>216495</v>
      </c>
      <c r="U64" s="136">
        <v>224581</v>
      </c>
      <c r="V64" s="136">
        <v>279785</v>
      </c>
      <c r="W64" s="136">
        <v>188945</v>
      </c>
      <c r="X64" s="136">
        <v>230318</v>
      </c>
      <c r="Y64" s="136">
        <v>157440</v>
      </c>
      <c r="Z64" s="136">
        <v>195047</v>
      </c>
      <c r="AA64" s="136">
        <v>221483</v>
      </c>
      <c r="AB64" s="136">
        <v>156226</v>
      </c>
    </row>
    <row r="65" spans="1:28">
      <c r="A65" s="136" t="s">
        <v>253</v>
      </c>
      <c r="B65" s="136" t="s">
        <v>304</v>
      </c>
      <c r="C65" s="136" t="s">
        <v>733</v>
      </c>
      <c r="D65" s="144" t="s">
        <v>734</v>
      </c>
      <c r="E65" s="136">
        <v>40588</v>
      </c>
      <c r="F65" s="136">
        <v>8275</v>
      </c>
      <c r="G65" s="136">
        <v>0</v>
      </c>
      <c r="H65" s="136">
        <v>0</v>
      </c>
      <c r="I65" s="136">
        <v>0</v>
      </c>
      <c r="J65" s="136">
        <v>0</v>
      </c>
      <c r="K65" s="136">
        <v>0</v>
      </c>
      <c r="L65" s="136">
        <v>14921</v>
      </c>
      <c r="M65" s="136">
        <v>100017</v>
      </c>
      <c r="N65" s="136">
        <v>41253</v>
      </c>
      <c r="O65" s="136">
        <v>35175</v>
      </c>
      <c r="P65" s="136">
        <v>9266</v>
      </c>
      <c r="Q65" s="136">
        <v>7627</v>
      </c>
      <c r="R65" s="136">
        <v>99365</v>
      </c>
      <c r="S65" s="136">
        <v>24933</v>
      </c>
      <c r="T65" s="136">
        <v>123124</v>
      </c>
      <c r="U65" s="136">
        <v>181633</v>
      </c>
      <c r="V65" s="136">
        <v>141118</v>
      </c>
      <c r="W65" s="136">
        <v>179880</v>
      </c>
      <c r="X65" s="136">
        <v>176872</v>
      </c>
      <c r="Y65" s="136">
        <v>198743</v>
      </c>
      <c r="Z65" s="136">
        <v>174801</v>
      </c>
      <c r="AA65" s="136">
        <v>166136</v>
      </c>
      <c r="AB65" s="136">
        <v>91097</v>
      </c>
    </row>
    <row r="66" spans="1:28">
      <c r="A66" s="136" t="s">
        <v>253</v>
      </c>
      <c r="B66" s="136" t="s">
        <v>304</v>
      </c>
      <c r="C66" s="136" t="s">
        <v>307</v>
      </c>
      <c r="D66" s="144" t="s">
        <v>308</v>
      </c>
      <c r="E66" s="136">
        <v>140722</v>
      </c>
      <c r="F66" s="136">
        <v>115730</v>
      </c>
      <c r="G66" s="136">
        <v>94980</v>
      </c>
      <c r="H66" s="136">
        <v>12423</v>
      </c>
      <c r="I66" s="136">
        <v>0</v>
      </c>
      <c r="J66" s="136">
        <v>0</v>
      </c>
      <c r="K66" s="136">
        <v>0</v>
      </c>
      <c r="L66" s="136">
        <v>169888</v>
      </c>
      <c r="M66" s="136">
        <v>347068</v>
      </c>
      <c r="N66" s="136">
        <v>369665</v>
      </c>
      <c r="O66" s="136">
        <v>386872</v>
      </c>
      <c r="P66" s="136">
        <v>219629</v>
      </c>
      <c r="Q66" s="136">
        <v>345319</v>
      </c>
      <c r="R66" s="136">
        <v>349945</v>
      </c>
      <c r="S66" s="136">
        <v>358489</v>
      </c>
      <c r="T66" s="136">
        <v>427629</v>
      </c>
      <c r="U66" s="136">
        <v>467247</v>
      </c>
      <c r="V66" s="136">
        <v>465000</v>
      </c>
      <c r="W66" s="136">
        <v>488313</v>
      </c>
      <c r="X66" s="136">
        <v>499077</v>
      </c>
      <c r="Y66" s="136">
        <v>448575</v>
      </c>
      <c r="Z66" s="136">
        <v>361518</v>
      </c>
      <c r="AA66" s="136">
        <v>510485</v>
      </c>
      <c r="AB66" s="136">
        <v>150849</v>
      </c>
    </row>
    <row r="67" spans="1:28">
      <c r="A67" s="136" t="s">
        <v>253</v>
      </c>
      <c r="B67" s="136" t="s">
        <v>304</v>
      </c>
      <c r="C67" s="136" t="s">
        <v>735</v>
      </c>
      <c r="D67" s="144" t="s">
        <v>736</v>
      </c>
      <c r="E67" s="136">
        <v>24326</v>
      </c>
      <c r="F67" s="136">
        <v>20970</v>
      </c>
      <c r="G67" s="136">
        <v>3273</v>
      </c>
      <c r="H67" s="136">
        <v>1490</v>
      </c>
      <c r="I67" s="136">
        <v>2249</v>
      </c>
      <c r="J67" s="136">
        <v>3</v>
      </c>
      <c r="K67" s="136">
        <v>6035</v>
      </c>
      <c r="L67" s="136">
        <v>3656</v>
      </c>
      <c r="M67" s="136">
        <v>13666</v>
      </c>
      <c r="N67" s="136">
        <v>34148</v>
      </c>
      <c r="O67" s="136">
        <v>37087</v>
      </c>
      <c r="P67" s="136">
        <v>42457</v>
      </c>
      <c r="Q67" s="136">
        <v>32474</v>
      </c>
      <c r="R67" s="136">
        <v>29656</v>
      </c>
      <c r="S67" s="136">
        <v>20601</v>
      </c>
      <c r="T67" s="136">
        <v>4382</v>
      </c>
      <c r="U67" s="136">
        <v>28342</v>
      </c>
      <c r="V67" s="136">
        <v>77740</v>
      </c>
      <c r="W67" s="136">
        <v>43756</v>
      </c>
      <c r="X67" s="136">
        <v>69035</v>
      </c>
      <c r="Y67" s="136">
        <v>41490</v>
      </c>
      <c r="Z67" s="136">
        <v>60352</v>
      </c>
      <c r="AA67" s="136">
        <v>34792</v>
      </c>
      <c r="AB67" s="136">
        <v>17772</v>
      </c>
    </row>
    <row r="68" spans="1:28">
      <c r="A68" s="136" t="s">
        <v>253</v>
      </c>
      <c r="B68" s="136" t="s">
        <v>309</v>
      </c>
      <c r="C68" s="136" t="s">
        <v>310</v>
      </c>
      <c r="D68" s="144" t="s">
        <v>311</v>
      </c>
      <c r="E68" s="136">
        <v>0</v>
      </c>
      <c r="F68" s="136">
        <v>0</v>
      </c>
      <c r="G68" s="136">
        <v>0</v>
      </c>
      <c r="H68" s="136">
        <v>0</v>
      </c>
      <c r="I68" s="136">
        <v>10898</v>
      </c>
      <c r="J68" s="136">
        <v>7452</v>
      </c>
      <c r="K68" s="136">
        <v>470553</v>
      </c>
      <c r="L68" s="136">
        <v>716101</v>
      </c>
      <c r="M68" s="136">
        <v>568916</v>
      </c>
      <c r="N68" s="136">
        <v>750148</v>
      </c>
      <c r="O68" s="136">
        <v>318831</v>
      </c>
      <c r="P68" s="136">
        <v>657949</v>
      </c>
      <c r="Q68" s="136">
        <v>674304</v>
      </c>
      <c r="R68" s="136">
        <v>563598</v>
      </c>
      <c r="S68" s="136">
        <v>561125</v>
      </c>
      <c r="T68" s="136">
        <v>644521</v>
      </c>
      <c r="U68" s="136">
        <v>597389</v>
      </c>
      <c r="V68" s="136">
        <v>858034</v>
      </c>
      <c r="W68" s="136">
        <v>507022</v>
      </c>
      <c r="X68" s="136">
        <v>717855</v>
      </c>
      <c r="Y68" s="136">
        <v>802502</v>
      </c>
      <c r="Z68" s="136">
        <v>550284</v>
      </c>
      <c r="AA68" s="136">
        <v>588016</v>
      </c>
      <c r="AB68" s="136">
        <v>536</v>
      </c>
    </row>
    <row r="69" spans="1:28">
      <c r="A69" s="136" t="s">
        <v>253</v>
      </c>
      <c r="B69" s="136" t="s">
        <v>312</v>
      </c>
      <c r="C69" s="136" t="s">
        <v>313</v>
      </c>
      <c r="D69" s="144" t="s">
        <v>314</v>
      </c>
      <c r="E69" s="136">
        <v>8717</v>
      </c>
      <c r="F69" s="136">
        <v>0</v>
      </c>
      <c r="G69" s="136">
        <v>0</v>
      </c>
      <c r="H69" s="136">
        <v>0</v>
      </c>
      <c r="I69" s="136">
        <v>16829</v>
      </c>
      <c r="J69" s="136">
        <v>45532</v>
      </c>
      <c r="K69" s="136">
        <v>337466</v>
      </c>
      <c r="L69" s="136">
        <v>413482</v>
      </c>
      <c r="M69" s="136">
        <v>408581</v>
      </c>
      <c r="N69" s="136">
        <v>576081</v>
      </c>
      <c r="O69" s="136">
        <v>356458</v>
      </c>
      <c r="P69" s="136">
        <v>473967</v>
      </c>
      <c r="Q69" s="136">
        <v>490409</v>
      </c>
      <c r="R69" s="136">
        <v>488553</v>
      </c>
      <c r="S69" s="136">
        <v>303808</v>
      </c>
      <c r="T69" s="136">
        <v>498306</v>
      </c>
      <c r="U69" s="136">
        <v>478662</v>
      </c>
      <c r="V69" s="136">
        <v>421887</v>
      </c>
      <c r="W69" s="136">
        <v>483761</v>
      </c>
      <c r="X69" s="136">
        <v>370759</v>
      </c>
      <c r="Y69" s="136">
        <v>479471</v>
      </c>
      <c r="Z69" s="136">
        <v>487992</v>
      </c>
      <c r="AA69" s="136">
        <v>139123</v>
      </c>
      <c r="AB69" s="136">
        <v>42336</v>
      </c>
    </row>
    <row r="70" spans="1:28">
      <c r="A70" s="136" t="s">
        <v>253</v>
      </c>
      <c r="B70" s="136" t="s">
        <v>312</v>
      </c>
      <c r="C70" s="136" t="s">
        <v>315</v>
      </c>
      <c r="D70" s="144" t="s">
        <v>316</v>
      </c>
      <c r="E70" s="136">
        <v>17385</v>
      </c>
      <c r="F70" s="136">
        <v>3352</v>
      </c>
      <c r="G70" s="136">
        <v>0</v>
      </c>
      <c r="H70" s="136">
        <v>583</v>
      </c>
      <c r="I70" s="136">
        <v>10720</v>
      </c>
      <c r="J70" s="136">
        <v>20255</v>
      </c>
      <c r="K70" s="136">
        <v>31549</v>
      </c>
      <c r="L70" s="136">
        <v>143722</v>
      </c>
      <c r="M70" s="136">
        <v>225905</v>
      </c>
      <c r="N70" s="136">
        <v>205818</v>
      </c>
      <c r="O70" s="136">
        <v>168942</v>
      </c>
      <c r="P70" s="136">
        <v>143551</v>
      </c>
      <c r="Q70" s="136">
        <v>188486</v>
      </c>
      <c r="R70" s="136">
        <v>203049</v>
      </c>
      <c r="S70" s="136">
        <v>212565</v>
      </c>
      <c r="T70" s="136">
        <v>202817</v>
      </c>
      <c r="U70" s="136">
        <v>294822</v>
      </c>
      <c r="V70" s="136">
        <v>270447</v>
      </c>
      <c r="W70" s="136">
        <v>296242</v>
      </c>
      <c r="X70" s="136">
        <v>221983</v>
      </c>
      <c r="Y70" s="136">
        <v>265294</v>
      </c>
      <c r="Z70" s="136">
        <v>308184</v>
      </c>
      <c r="AA70" s="136">
        <v>196239</v>
      </c>
      <c r="AB70" s="136">
        <v>81057</v>
      </c>
    </row>
    <row r="71" spans="1:28">
      <c r="A71" s="136" t="s">
        <v>253</v>
      </c>
      <c r="B71" s="136" t="s">
        <v>312</v>
      </c>
      <c r="C71" s="136" t="s">
        <v>737</v>
      </c>
      <c r="D71" s="144" t="s">
        <v>738</v>
      </c>
      <c r="E71" s="136">
        <v>2032</v>
      </c>
      <c r="F71" s="136">
        <v>0</v>
      </c>
      <c r="G71" s="136">
        <v>0</v>
      </c>
      <c r="H71" s="136">
        <v>0</v>
      </c>
      <c r="I71" s="136">
        <v>0</v>
      </c>
      <c r="J71" s="136">
        <v>0</v>
      </c>
      <c r="K71" s="136">
        <v>0</v>
      </c>
      <c r="L71" s="136">
        <v>10412</v>
      </c>
      <c r="M71" s="136">
        <v>143069</v>
      </c>
      <c r="N71" s="136">
        <v>140274</v>
      </c>
      <c r="O71" s="136">
        <v>157374</v>
      </c>
      <c r="P71" s="136">
        <v>107444</v>
      </c>
      <c r="Q71" s="136">
        <v>128808</v>
      </c>
      <c r="R71" s="136">
        <v>95711</v>
      </c>
      <c r="S71" s="136">
        <v>107399</v>
      </c>
      <c r="T71" s="136">
        <v>84380</v>
      </c>
      <c r="U71" s="136">
        <v>77059</v>
      </c>
      <c r="V71" s="136">
        <v>173263</v>
      </c>
      <c r="W71" s="136">
        <v>188461</v>
      </c>
      <c r="X71" s="136">
        <v>234916</v>
      </c>
      <c r="Y71" s="136">
        <v>112966</v>
      </c>
      <c r="Z71" s="136">
        <v>214550</v>
      </c>
      <c r="AA71" s="136">
        <v>243536</v>
      </c>
      <c r="AB71" s="136">
        <v>122251</v>
      </c>
    </row>
    <row r="72" spans="1:28">
      <c r="A72" s="136" t="s">
        <v>253</v>
      </c>
      <c r="B72" s="136" t="s">
        <v>312</v>
      </c>
      <c r="C72" s="136" t="s">
        <v>317</v>
      </c>
      <c r="D72" s="144" t="s">
        <v>318</v>
      </c>
      <c r="E72" s="136">
        <v>83978</v>
      </c>
      <c r="F72" s="136">
        <v>15892</v>
      </c>
      <c r="G72" s="136">
        <v>4017</v>
      </c>
      <c r="H72" s="136">
        <v>0</v>
      </c>
      <c r="I72" s="136">
        <v>0</v>
      </c>
      <c r="J72" s="136">
        <v>4707</v>
      </c>
      <c r="K72" s="136">
        <v>17791</v>
      </c>
      <c r="L72" s="136">
        <v>163289</v>
      </c>
      <c r="M72" s="136">
        <v>266471</v>
      </c>
      <c r="N72" s="136">
        <v>240100</v>
      </c>
      <c r="O72" s="136">
        <v>277420</v>
      </c>
      <c r="P72" s="136">
        <v>217657</v>
      </c>
      <c r="Q72" s="136">
        <v>256344</v>
      </c>
      <c r="R72" s="136">
        <v>248355</v>
      </c>
      <c r="S72" s="136">
        <v>264613</v>
      </c>
      <c r="T72" s="136">
        <v>268907</v>
      </c>
      <c r="U72" s="136">
        <v>308121</v>
      </c>
      <c r="V72" s="136">
        <v>296037</v>
      </c>
      <c r="W72" s="136">
        <v>329519</v>
      </c>
      <c r="X72" s="136">
        <v>323213</v>
      </c>
      <c r="Y72" s="136">
        <v>190300</v>
      </c>
      <c r="Z72" s="136">
        <v>351768</v>
      </c>
      <c r="AA72" s="136">
        <v>334736</v>
      </c>
      <c r="AB72" s="136">
        <v>128325</v>
      </c>
    </row>
    <row r="73" spans="1:28">
      <c r="A73" s="136" t="s">
        <v>253</v>
      </c>
      <c r="B73" s="136" t="s">
        <v>312</v>
      </c>
      <c r="C73" s="136" t="s">
        <v>739</v>
      </c>
      <c r="D73" s="144" t="s">
        <v>740</v>
      </c>
      <c r="E73" s="136">
        <v>3439</v>
      </c>
      <c r="F73" s="136">
        <v>6412</v>
      </c>
      <c r="G73" s="136">
        <v>1348</v>
      </c>
      <c r="H73" s="136">
        <v>701</v>
      </c>
      <c r="I73" s="136">
        <v>350</v>
      </c>
      <c r="J73" s="136">
        <v>0</v>
      </c>
      <c r="K73" s="136">
        <v>0</v>
      </c>
      <c r="L73" s="136">
        <v>998</v>
      </c>
      <c r="M73" s="136">
        <v>1751</v>
      </c>
      <c r="N73" s="136">
        <v>7877</v>
      </c>
      <c r="O73" s="136">
        <v>5611</v>
      </c>
      <c r="P73" s="136">
        <v>16327</v>
      </c>
      <c r="Q73" s="136">
        <v>29824</v>
      </c>
      <c r="R73" s="136">
        <v>26568</v>
      </c>
      <c r="S73" s="136">
        <v>17920</v>
      </c>
      <c r="T73" s="136">
        <v>9633</v>
      </c>
      <c r="U73" s="136">
        <v>108983</v>
      </c>
      <c r="V73" s="136">
        <v>103758</v>
      </c>
      <c r="W73" s="136">
        <v>160316</v>
      </c>
      <c r="X73" s="136">
        <v>70898</v>
      </c>
      <c r="Y73" s="136">
        <v>132393</v>
      </c>
      <c r="Z73" s="136">
        <v>106487</v>
      </c>
      <c r="AA73" s="136">
        <v>51017</v>
      </c>
      <c r="AB73" s="136">
        <v>28365</v>
      </c>
    </row>
    <row r="74" spans="1:28">
      <c r="A74" s="136" t="s">
        <v>253</v>
      </c>
      <c r="B74" s="136" t="s">
        <v>312</v>
      </c>
      <c r="C74" s="136" t="s">
        <v>741</v>
      </c>
      <c r="D74" s="144" t="s">
        <v>742</v>
      </c>
      <c r="E74" s="136">
        <v>0</v>
      </c>
      <c r="F74" s="136">
        <v>0</v>
      </c>
      <c r="G74" s="136">
        <v>0</v>
      </c>
      <c r="H74" s="136">
        <v>0</v>
      </c>
      <c r="I74" s="136">
        <v>0</v>
      </c>
      <c r="J74" s="136">
        <v>0</v>
      </c>
      <c r="K74" s="136">
        <v>4218</v>
      </c>
      <c r="L74" s="136">
        <v>102983</v>
      </c>
      <c r="M74" s="136">
        <v>65239</v>
      </c>
      <c r="N74" s="136">
        <v>118552</v>
      </c>
      <c r="O74" s="136">
        <v>104724</v>
      </c>
      <c r="P74" s="136">
        <v>158775</v>
      </c>
      <c r="Q74" s="136">
        <v>159602</v>
      </c>
      <c r="R74" s="136">
        <v>46508</v>
      </c>
      <c r="S74" s="136">
        <v>21866</v>
      </c>
      <c r="T74" s="136">
        <v>120376</v>
      </c>
      <c r="U74" s="136">
        <v>241018</v>
      </c>
      <c r="V74" s="136">
        <v>214768</v>
      </c>
      <c r="W74" s="136">
        <v>250419</v>
      </c>
      <c r="X74" s="136">
        <v>232619</v>
      </c>
      <c r="Y74" s="136">
        <v>241790</v>
      </c>
      <c r="Z74" s="136">
        <v>197209</v>
      </c>
      <c r="AA74" s="136">
        <v>243046</v>
      </c>
      <c r="AB74" s="136">
        <v>83150</v>
      </c>
    </row>
    <row r="75" spans="1:28">
      <c r="A75" s="136" t="s">
        <v>253</v>
      </c>
      <c r="B75" s="136" t="s">
        <v>309</v>
      </c>
      <c r="C75" s="136" t="s">
        <v>743</v>
      </c>
      <c r="D75" s="144" t="s">
        <v>744</v>
      </c>
      <c r="E75" s="136">
        <v>3376</v>
      </c>
      <c r="F75" s="136">
        <v>1041</v>
      </c>
      <c r="G75" s="136">
        <v>81</v>
      </c>
      <c r="H75" s="136">
        <v>2711</v>
      </c>
      <c r="I75" s="136">
        <v>7555</v>
      </c>
      <c r="J75" s="136">
        <v>29891</v>
      </c>
      <c r="K75" s="136">
        <v>47964</v>
      </c>
      <c r="L75" s="136">
        <v>148445</v>
      </c>
      <c r="M75" s="136">
        <v>271458</v>
      </c>
      <c r="N75" s="136">
        <v>264633</v>
      </c>
      <c r="O75" s="136">
        <v>268400</v>
      </c>
      <c r="P75" s="136">
        <v>259815</v>
      </c>
      <c r="Q75" s="136">
        <v>256794</v>
      </c>
      <c r="R75" s="136">
        <v>301269</v>
      </c>
      <c r="S75" s="136">
        <v>288151</v>
      </c>
      <c r="T75" s="136">
        <v>231138</v>
      </c>
      <c r="U75" s="136">
        <v>246029</v>
      </c>
      <c r="V75" s="136">
        <v>265608</v>
      </c>
      <c r="W75" s="136">
        <v>280398</v>
      </c>
      <c r="X75" s="136">
        <v>263098</v>
      </c>
      <c r="Y75" s="136">
        <v>234507</v>
      </c>
      <c r="Z75" s="136">
        <v>211563</v>
      </c>
      <c r="AA75" s="136">
        <v>194343</v>
      </c>
      <c r="AB75" s="136">
        <v>127368</v>
      </c>
    </row>
    <row r="76" spans="1:28">
      <c r="A76" s="136" t="s">
        <v>253</v>
      </c>
      <c r="B76" s="136" t="s">
        <v>309</v>
      </c>
      <c r="C76" s="136" t="s">
        <v>319</v>
      </c>
      <c r="D76" s="144" t="s">
        <v>320</v>
      </c>
      <c r="E76" s="136">
        <v>150607</v>
      </c>
      <c r="F76" s="136">
        <v>476</v>
      </c>
      <c r="G76" s="136">
        <v>0</v>
      </c>
      <c r="H76" s="136">
        <v>26944</v>
      </c>
      <c r="I76" s="136">
        <v>177718</v>
      </c>
      <c r="J76" s="136">
        <v>247296</v>
      </c>
      <c r="K76" s="136">
        <v>409599</v>
      </c>
      <c r="L76" s="136">
        <v>483995</v>
      </c>
      <c r="M76" s="136">
        <v>466726</v>
      </c>
      <c r="N76" s="136">
        <v>513658</v>
      </c>
      <c r="O76" s="136">
        <v>505832</v>
      </c>
      <c r="P76" s="136">
        <v>544314</v>
      </c>
      <c r="Q76" s="136">
        <v>579715</v>
      </c>
      <c r="R76" s="136">
        <v>620738</v>
      </c>
      <c r="S76" s="136">
        <v>576123</v>
      </c>
      <c r="T76" s="136">
        <v>591524</v>
      </c>
      <c r="U76" s="136">
        <v>514141</v>
      </c>
      <c r="V76" s="136">
        <v>582550</v>
      </c>
      <c r="W76" s="136">
        <v>619446</v>
      </c>
      <c r="X76" s="136">
        <v>510622</v>
      </c>
      <c r="Y76" s="136">
        <v>565023</v>
      </c>
      <c r="Z76" s="136">
        <v>559195</v>
      </c>
      <c r="AA76" s="136">
        <v>474289</v>
      </c>
      <c r="AB76" s="136">
        <v>300594</v>
      </c>
    </row>
    <row r="77" spans="1:28">
      <c r="A77" s="136" t="s">
        <v>323</v>
      </c>
      <c r="B77" s="136" t="s">
        <v>324</v>
      </c>
      <c r="C77" s="136" t="s">
        <v>325</v>
      </c>
      <c r="D77" s="144" t="s">
        <v>326</v>
      </c>
      <c r="E77" s="136">
        <v>166281</v>
      </c>
      <c r="F77" s="136">
        <v>264934</v>
      </c>
      <c r="G77" s="136">
        <v>162716</v>
      </c>
      <c r="H77" s="136">
        <v>253294</v>
      </c>
      <c r="I77" s="136">
        <v>242791</v>
      </c>
      <c r="J77" s="136">
        <v>65685</v>
      </c>
      <c r="K77" s="136">
        <v>195369</v>
      </c>
      <c r="L77" s="136">
        <v>162900</v>
      </c>
      <c r="M77" s="136">
        <v>40</v>
      </c>
      <c r="N77" s="136">
        <v>2115</v>
      </c>
      <c r="O77" s="136">
        <v>3213</v>
      </c>
      <c r="P77" s="136">
        <v>19376</v>
      </c>
      <c r="Q77" s="136">
        <v>13435</v>
      </c>
      <c r="R77" s="136">
        <v>9450</v>
      </c>
      <c r="S77" s="136">
        <v>21854</v>
      </c>
      <c r="T77" s="136">
        <v>15199</v>
      </c>
      <c r="U77" s="136">
        <v>11855</v>
      </c>
      <c r="V77" s="136">
        <v>48280</v>
      </c>
      <c r="W77" s="136">
        <v>39128</v>
      </c>
      <c r="X77" s="136">
        <v>144371</v>
      </c>
      <c r="Y77" s="136">
        <v>164152</v>
      </c>
      <c r="Z77" s="136">
        <v>66553</v>
      </c>
      <c r="AA77" s="136">
        <v>199070</v>
      </c>
      <c r="AB77" s="136">
        <v>171398</v>
      </c>
    </row>
    <row r="78" spans="1:28">
      <c r="A78" s="136" t="s">
        <v>323</v>
      </c>
      <c r="B78" s="136" t="s">
        <v>324</v>
      </c>
      <c r="C78" s="136" t="s">
        <v>331</v>
      </c>
      <c r="D78" s="144" t="s">
        <v>332</v>
      </c>
      <c r="E78" s="136">
        <v>0</v>
      </c>
      <c r="F78" s="136">
        <v>0</v>
      </c>
      <c r="G78" s="136">
        <v>0</v>
      </c>
      <c r="H78" s="136">
        <v>0</v>
      </c>
      <c r="I78" s="136">
        <v>0</v>
      </c>
      <c r="J78" s="136">
        <v>0</v>
      </c>
      <c r="K78" s="136">
        <v>0</v>
      </c>
      <c r="L78" s="136">
        <v>0</v>
      </c>
      <c r="M78" s="136">
        <v>0</v>
      </c>
      <c r="N78" s="136">
        <v>0</v>
      </c>
      <c r="O78" s="136">
        <v>0</v>
      </c>
      <c r="P78" s="136">
        <v>0</v>
      </c>
      <c r="Q78" s="136">
        <v>0</v>
      </c>
      <c r="R78" s="136">
        <v>0</v>
      </c>
      <c r="S78" s="136">
        <v>0</v>
      </c>
      <c r="T78" s="136">
        <v>0</v>
      </c>
      <c r="U78" s="136">
        <v>0</v>
      </c>
      <c r="V78" s="136">
        <v>1894</v>
      </c>
      <c r="W78" s="136">
        <v>23893</v>
      </c>
      <c r="X78" s="136">
        <v>30662</v>
      </c>
      <c r="Y78" s="136">
        <v>14078</v>
      </c>
      <c r="Z78" s="136">
        <v>50154</v>
      </c>
      <c r="AA78" s="136">
        <v>29730</v>
      </c>
      <c r="AB78" s="136">
        <v>238</v>
      </c>
    </row>
    <row r="79" spans="1:28">
      <c r="A79" s="136" t="s">
        <v>333</v>
      </c>
      <c r="B79" s="136" t="s">
        <v>334</v>
      </c>
      <c r="C79" s="136" t="s">
        <v>335</v>
      </c>
      <c r="D79" s="144" t="s">
        <v>336</v>
      </c>
      <c r="E79" s="136">
        <v>0</v>
      </c>
      <c r="F79" s="136">
        <v>0</v>
      </c>
      <c r="G79" s="136">
        <v>0</v>
      </c>
      <c r="H79" s="136">
        <v>0</v>
      </c>
      <c r="I79" s="136">
        <v>40197</v>
      </c>
      <c r="J79" s="136">
        <v>120903</v>
      </c>
      <c r="K79" s="136">
        <v>101569</v>
      </c>
      <c r="L79" s="136">
        <v>180845</v>
      </c>
      <c r="M79" s="136">
        <v>107961</v>
      </c>
      <c r="N79" s="136">
        <v>167268</v>
      </c>
      <c r="O79" s="136">
        <v>126425</v>
      </c>
      <c r="P79" s="136">
        <v>85919</v>
      </c>
      <c r="Q79" s="136">
        <v>110799</v>
      </c>
      <c r="R79" s="136">
        <v>146296</v>
      </c>
      <c r="S79" s="136">
        <v>121531</v>
      </c>
      <c r="T79" s="136">
        <v>99040</v>
      </c>
      <c r="U79" s="136">
        <v>120475</v>
      </c>
      <c r="V79" s="136">
        <v>121788</v>
      </c>
      <c r="W79" s="136">
        <v>79371</v>
      </c>
      <c r="X79" s="136">
        <v>108215</v>
      </c>
      <c r="Y79" s="136">
        <v>74037</v>
      </c>
      <c r="Z79" s="136">
        <v>6612</v>
      </c>
      <c r="AA79" s="136">
        <v>6430</v>
      </c>
      <c r="AB79" s="136">
        <v>0</v>
      </c>
    </row>
    <row r="80" spans="1:28">
      <c r="A80" s="136" t="s">
        <v>333</v>
      </c>
      <c r="B80" s="136" t="s">
        <v>334</v>
      </c>
      <c r="C80" s="136" t="s">
        <v>745</v>
      </c>
      <c r="D80" s="144" t="s">
        <v>746</v>
      </c>
      <c r="E80" s="136">
        <v>0</v>
      </c>
      <c r="F80" s="136">
        <v>0</v>
      </c>
      <c r="G80" s="136">
        <v>0</v>
      </c>
      <c r="H80" s="136">
        <v>0</v>
      </c>
      <c r="I80" s="136">
        <v>0</v>
      </c>
      <c r="J80" s="136">
        <v>1</v>
      </c>
      <c r="K80" s="136">
        <v>0</v>
      </c>
      <c r="L80" s="136">
        <v>1251</v>
      </c>
      <c r="M80" s="136">
        <v>3002</v>
      </c>
      <c r="N80" s="136">
        <v>3393</v>
      </c>
      <c r="O80" s="136">
        <v>839</v>
      </c>
      <c r="P80" s="136">
        <v>2367</v>
      </c>
      <c r="Q80" s="136">
        <v>4107</v>
      </c>
      <c r="R80" s="136">
        <v>5038</v>
      </c>
      <c r="S80" s="136">
        <v>7356</v>
      </c>
      <c r="T80" s="136">
        <v>15672</v>
      </c>
      <c r="U80" s="136">
        <v>65750</v>
      </c>
      <c r="V80" s="136">
        <v>61964</v>
      </c>
      <c r="W80" s="136">
        <v>37038</v>
      </c>
      <c r="X80" s="136">
        <v>44150</v>
      </c>
      <c r="Y80" s="136">
        <v>70074</v>
      </c>
      <c r="Z80" s="136">
        <v>79646</v>
      </c>
      <c r="AA80" s="136">
        <v>23181</v>
      </c>
      <c r="AB80" s="136">
        <v>25154</v>
      </c>
    </row>
    <row r="81" spans="1:28">
      <c r="A81" s="136" t="s">
        <v>333</v>
      </c>
      <c r="B81" s="136" t="s">
        <v>334</v>
      </c>
      <c r="C81" s="136" t="s">
        <v>747</v>
      </c>
      <c r="D81" s="144" t="s">
        <v>748</v>
      </c>
      <c r="E81" s="136">
        <v>4692</v>
      </c>
      <c r="F81" s="136">
        <v>9895</v>
      </c>
      <c r="G81" s="136">
        <v>4155</v>
      </c>
      <c r="H81" s="136">
        <v>11202</v>
      </c>
      <c r="I81" s="136">
        <v>23063</v>
      </c>
      <c r="J81" s="136">
        <v>16008</v>
      </c>
      <c r="K81" s="136">
        <v>30329</v>
      </c>
      <c r="L81" s="136">
        <v>12574</v>
      </c>
      <c r="M81" s="136">
        <v>65364</v>
      </c>
      <c r="N81" s="136">
        <v>96686</v>
      </c>
      <c r="O81" s="136">
        <v>44869</v>
      </c>
      <c r="P81" s="136">
        <v>25563</v>
      </c>
      <c r="Q81" s="136">
        <v>6081</v>
      </c>
      <c r="R81" s="136">
        <v>22051</v>
      </c>
      <c r="S81" s="136">
        <v>142540</v>
      </c>
      <c r="T81" s="136">
        <v>28997</v>
      </c>
      <c r="U81" s="136">
        <v>28225</v>
      </c>
      <c r="V81" s="136">
        <v>11152</v>
      </c>
      <c r="W81" s="136">
        <v>77441</v>
      </c>
      <c r="X81" s="136">
        <v>115005</v>
      </c>
      <c r="Y81" s="136">
        <v>83732</v>
      </c>
      <c r="Z81" s="136">
        <v>84462</v>
      </c>
      <c r="AA81" s="136">
        <v>106210</v>
      </c>
      <c r="AB81" s="136">
        <v>14771</v>
      </c>
    </row>
    <row r="82" spans="1:28">
      <c r="A82" s="136" t="s">
        <v>333</v>
      </c>
      <c r="B82" s="136" t="s">
        <v>334</v>
      </c>
      <c r="C82" s="136" t="s">
        <v>749</v>
      </c>
      <c r="D82" s="144" t="s">
        <v>750</v>
      </c>
      <c r="E82" s="136">
        <v>1005</v>
      </c>
      <c r="F82" s="136">
        <v>4213</v>
      </c>
      <c r="G82" s="136">
        <v>4529</v>
      </c>
      <c r="H82" s="136">
        <v>1005</v>
      </c>
      <c r="I82" s="136">
        <v>1005</v>
      </c>
      <c r="J82" s="136">
        <v>1005</v>
      </c>
      <c r="K82" s="136">
        <v>1005</v>
      </c>
      <c r="L82" s="136">
        <v>1005</v>
      </c>
      <c r="M82" s="136">
        <v>1005</v>
      </c>
      <c r="N82" s="136">
        <v>2096</v>
      </c>
      <c r="O82" s="136">
        <v>3485</v>
      </c>
      <c r="P82" s="136">
        <v>25434</v>
      </c>
      <c r="Q82" s="136">
        <v>43205</v>
      </c>
      <c r="R82" s="136">
        <v>25097</v>
      </c>
      <c r="S82" s="136">
        <v>49591</v>
      </c>
      <c r="T82" s="136">
        <v>70307</v>
      </c>
      <c r="U82" s="136">
        <v>71274</v>
      </c>
      <c r="V82" s="136">
        <v>80372</v>
      </c>
      <c r="W82" s="136">
        <v>96619</v>
      </c>
      <c r="X82" s="136">
        <v>53679</v>
      </c>
      <c r="Y82" s="136">
        <v>103188</v>
      </c>
      <c r="Z82" s="136">
        <v>101934</v>
      </c>
      <c r="AA82" s="136">
        <v>37685</v>
      </c>
      <c r="AB82" s="136">
        <v>1005</v>
      </c>
    </row>
    <row r="83" spans="1:28">
      <c r="A83" s="136" t="s">
        <v>333</v>
      </c>
      <c r="B83" s="136" t="s">
        <v>334</v>
      </c>
      <c r="C83" s="136" t="s">
        <v>751</v>
      </c>
      <c r="D83" s="144" t="s">
        <v>752</v>
      </c>
      <c r="E83" s="136">
        <v>29949</v>
      </c>
      <c r="F83" s="136">
        <v>0</v>
      </c>
      <c r="G83" s="136">
        <v>0</v>
      </c>
      <c r="H83" s="136">
        <v>0</v>
      </c>
      <c r="I83" s="136">
        <v>0</v>
      </c>
      <c r="J83" s="136">
        <v>0</v>
      </c>
      <c r="K83" s="136">
        <v>0</v>
      </c>
      <c r="L83" s="136">
        <v>534</v>
      </c>
      <c r="M83" s="136">
        <v>9326</v>
      </c>
      <c r="N83" s="136">
        <v>52330</v>
      </c>
      <c r="O83" s="136">
        <v>22683</v>
      </c>
      <c r="P83" s="136">
        <v>25127</v>
      </c>
      <c r="Q83" s="136">
        <v>28642</v>
      </c>
      <c r="R83" s="136">
        <v>42524</v>
      </c>
      <c r="S83" s="136">
        <v>31183</v>
      </c>
      <c r="T83" s="136">
        <v>23870</v>
      </c>
      <c r="U83" s="136">
        <v>26906</v>
      </c>
      <c r="V83" s="136">
        <v>71442</v>
      </c>
      <c r="W83" s="136">
        <v>44730</v>
      </c>
      <c r="X83" s="136">
        <v>74618</v>
      </c>
      <c r="Y83" s="136">
        <v>44427</v>
      </c>
      <c r="Z83" s="136">
        <v>74064</v>
      </c>
      <c r="AA83" s="136">
        <v>83718</v>
      </c>
      <c r="AB83" s="136">
        <v>63721</v>
      </c>
    </row>
    <row r="84" spans="1:28">
      <c r="A84" s="136" t="s">
        <v>333</v>
      </c>
      <c r="B84" s="136" t="s">
        <v>334</v>
      </c>
      <c r="C84" s="136" t="s">
        <v>753</v>
      </c>
      <c r="D84" s="144" t="s">
        <v>754</v>
      </c>
      <c r="E84" s="136">
        <v>26947</v>
      </c>
      <c r="F84" s="136">
        <v>5615</v>
      </c>
      <c r="G84" s="136">
        <v>0</v>
      </c>
      <c r="H84" s="136">
        <v>0</v>
      </c>
      <c r="I84" s="136">
        <v>0</v>
      </c>
      <c r="J84" s="136">
        <v>0</v>
      </c>
      <c r="K84" s="136">
        <v>0</v>
      </c>
      <c r="L84" s="136">
        <v>0</v>
      </c>
      <c r="M84" s="136">
        <v>0</v>
      </c>
      <c r="N84" s="136">
        <v>0</v>
      </c>
      <c r="O84" s="136">
        <v>0</v>
      </c>
      <c r="P84" s="136">
        <v>0</v>
      </c>
      <c r="Q84" s="136">
        <v>0</v>
      </c>
      <c r="R84" s="136">
        <v>2280</v>
      </c>
      <c r="S84" s="136">
        <v>48031</v>
      </c>
      <c r="T84" s="136">
        <v>46683</v>
      </c>
      <c r="U84" s="136">
        <v>83087</v>
      </c>
      <c r="V84" s="136">
        <v>83200</v>
      </c>
      <c r="W84" s="136">
        <v>127917</v>
      </c>
      <c r="X84" s="136">
        <v>149621</v>
      </c>
      <c r="Y84" s="136">
        <v>116026</v>
      </c>
      <c r="Z84" s="136">
        <v>137962</v>
      </c>
      <c r="AA84" s="136">
        <v>145337</v>
      </c>
      <c r="AB84" s="136">
        <v>61387</v>
      </c>
    </row>
    <row r="85" spans="1:28">
      <c r="A85" s="136" t="s">
        <v>333</v>
      </c>
      <c r="B85" s="136" t="s">
        <v>334</v>
      </c>
      <c r="C85" s="136" t="s">
        <v>755</v>
      </c>
      <c r="D85" s="144" t="s">
        <v>756</v>
      </c>
      <c r="E85" s="136">
        <v>0</v>
      </c>
      <c r="F85" s="136">
        <v>0</v>
      </c>
      <c r="G85" s="136">
        <v>0</v>
      </c>
      <c r="H85" s="136">
        <v>11063</v>
      </c>
      <c r="I85" s="136">
        <v>37683</v>
      </c>
      <c r="J85" s="136">
        <v>79264</v>
      </c>
      <c r="K85" s="136">
        <v>150006</v>
      </c>
      <c r="L85" s="136">
        <v>386602</v>
      </c>
      <c r="M85" s="136">
        <v>410967</v>
      </c>
      <c r="N85" s="136">
        <v>417288</v>
      </c>
      <c r="O85" s="136">
        <v>437364</v>
      </c>
      <c r="P85" s="136">
        <v>414652</v>
      </c>
      <c r="Q85" s="136">
        <v>454202</v>
      </c>
      <c r="R85" s="136">
        <v>496969</v>
      </c>
      <c r="S85" s="136">
        <v>452114</v>
      </c>
      <c r="T85" s="136">
        <v>464837</v>
      </c>
      <c r="U85" s="136">
        <v>440586</v>
      </c>
      <c r="V85" s="136">
        <v>342806</v>
      </c>
      <c r="W85" s="136">
        <v>483630</v>
      </c>
      <c r="X85" s="136">
        <v>337945</v>
      </c>
      <c r="Y85" s="136">
        <v>408467</v>
      </c>
      <c r="Z85" s="136">
        <v>304951</v>
      </c>
      <c r="AA85" s="136">
        <v>170166</v>
      </c>
      <c r="AB85" s="136">
        <v>8066</v>
      </c>
    </row>
    <row r="86" spans="1:28">
      <c r="A86" s="136" t="s">
        <v>333</v>
      </c>
      <c r="B86" s="136" t="s">
        <v>334</v>
      </c>
      <c r="C86" s="136" t="s">
        <v>757</v>
      </c>
      <c r="D86" s="144" t="s">
        <v>758</v>
      </c>
      <c r="E86" s="136">
        <v>5096</v>
      </c>
      <c r="F86" s="136">
        <v>589</v>
      </c>
      <c r="G86" s="136">
        <v>1156</v>
      </c>
      <c r="H86" s="136">
        <v>6137</v>
      </c>
      <c r="I86" s="136">
        <v>0</v>
      </c>
      <c r="J86" s="136">
        <v>0</v>
      </c>
      <c r="K86" s="136">
        <v>0</v>
      </c>
      <c r="L86" s="136">
        <v>0</v>
      </c>
      <c r="M86" s="136">
        <v>29052</v>
      </c>
      <c r="N86" s="136">
        <v>113374</v>
      </c>
      <c r="O86" s="136">
        <v>114088</v>
      </c>
      <c r="P86" s="136">
        <v>162903</v>
      </c>
      <c r="Q86" s="136">
        <v>98858</v>
      </c>
      <c r="R86" s="136">
        <v>160778</v>
      </c>
      <c r="S86" s="136">
        <v>146557</v>
      </c>
      <c r="T86" s="136">
        <v>146974</v>
      </c>
      <c r="U86" s="136">
        <v>183252</v>
      </c>
      <c r="V86" s="136">
        <v>206128</v>
      </c>
      <c r="W86" s="136">
        <v>234293</v>
      </c>
      <c r="X86" s="136">
        <v>213551</v>
      </c>
      <c r="Y86" s="136">
        <v>198339</v>
      </c>
      <c r="Z86" s="136">
        <v>183041</v>
      </c>
      <c r="AA86" s="136">
        <v>130919</v>
      </c>
      <c r="AB86" s="136">
        <v>47221</v>
      </c>
    </row>
    <row r="87" spans="1:28">
      <c r="A87" s="136" t="s">
        <v>333</v>
      </c>
      <c r="B87" s="136" t="s">
        <v>334</v>
      </c>
      <c r="C87" s="136" t="s">
        <v>337</v>
      </c>
      <c r="D87" s="144" t="s">
        <v>338</v>
      </c>
      <c r="E87" s="136">
        <v>41144</v>
      </c>
      <c r="F87" s="136">
        <v>7303</v>
      </c>
      <c r="G87" s="136">
        <v>0</v>
      </c>
      <c r="H87" s="136">
        <v>0</v>
      </c>
      <c r="I87" s="136">
        <v>0</v>
      </c>
      <c r="J87" s="136">
        <v>0</v>
      </c>
      <c r="K87" s="136">
        <v>1475</v>
      </c>
      <c r="L87" s="136">
        <v>23522</v>
      </c>
      <c r="M87" s="136">
        <v>24206</v>
      </c>
      <c r="N87" s="136">
        <v>110485</v>
      </c>
      <c r="O87" s="136">
        <v>172613</v>
      </c>
      <c r="P87" s="136">
        <v>187432</v>
      </c>
      <c r="Q87" s="136">
        <v>178881</v>
      </c>
      <c r="R87" s="136">
        <v>134817</v>
      </c>
      <c r="S87" s="136">
        <v>172800</v>
      </c>
      <c r="T87" s="136">
        <v>163505</v>
      </c>
      <c r="U87" s="136">
        <v>120426</v>
      </c>
      <c r="V87" s="136">
        <v>123757</v>
      </c>
      <c r="W87" s="136">
        <v>82875</v>
      </c>
      <c r="X87" s="136">
        <v>160368</v>
      </c>
      <c r="Y87" s="136">
        <v>155303</v>
      </c>
      <c r="Z87" s="136">
        <v>149529</v>
      </c>
      <c r="AA87" s="136">
        <v>162583</v>
      </c>
      <c r="AB87" s="136">
        <v>52511</v>
      </c>
    </row>
    <row r="88" spans="1:28">
      <c r="A88" s="136" t="s">
        <v>333</v>
      </c>
      <c r="B88" s="136" t="s">
        <v>334</v>
      </c>
      <c r="C88" s="136" t="s">
        <v>759</v>
      </c>
      <c r="D88" s="144" t="s">
        <v>760</v>
      </c>
      <c r="E88" s="136">
        <v>18823</v>
      </c>
      <c r="F88" s="136">
        <v>18551</v>
      </c>
      <c r="G88" s="136">
        <v>21162</v>
      </c>
      <c r="H88" s="136">
        <v>12072</v>
      </c>
      <c r="I88" s="136">
        <v>16291</v>
      </c>
      <c r="J88" s="136">
        <v>20337</v>
      </c>
      <c r="K88" s="136">
        <v>55891</v>
      </c>
      <c r="L88" s="136">
        <v>153262</v>
      </c>
      <c r="M88" s="136">
        <v>116929</v>
      </c>
      <c r="N88" s="136">
        <v>72146</v>
      </c>
      <c r="O88" s="136">
        <v>9219</v>
      </c>
      <c r="P88" s="136">
        <v>3711</v>
      </c>
      <c r="Q88" s="136">
        <v>62599</v>
      </c>
      <c r="R88" s="136">
        <v>93825</v>
      </c>
      <c r="S88" s="136">
        <v>15903</v>
      </c>
      <c r="T88" s="136">
        <v>32498</v>
      </c>
      <c r="U88" s="136">
        <v>126938</v>
      </c>
      <c r="V88" s="136">
        <v>147157</v>
      </c>
      <c r="W88" s="136">
        <v>212157</v>
      </c>
      <c r="X88" s="136">
        <v>233623</v>
      </c>
      <c r="Y88" s="136">
        <v>215139</v>
      </c>
      <c r="Z88" s="136">
        <v>168638</v>
      </c>
      <c r="AA88" s="136">
        <v>170547</v>
      </c>
      <c r="AB88" s="136">
        <v>45571</v>
      </c>
    </row>
    <row r="89" spans="1:28">
      <c r="A89" s="136" t="s">
        <v>333</v>
      </c>
      <c r="B89" s="136" t="s">
        <v>339</v>
      </c>
      <c r="C89" s="136" t="s">
        <v>761</v>
      </c>
      <c r="D89" s="144" t="s">
        <v>762</v>
      </c>
      <c r="E89" s="136">
        <v>69618</v>
      </c>
      <c r="F89" s="136">
        <v>63722</v>
      </c>
      <c r="G89" s="136">
        <v>44793</v>
      </c>
      <c r="H89" s="136">
        <v>31324</v>
      </c>
      <c r="I89" s="136">
        <v>5054</v>
      </c>
      <c r="J89" s="136">
        <v>12557</v>
      </c>
      <c r="K89" s="136">
        <v>13615</v>
      </c>
      <c r="L89" s="136">
        <v>7106</v>
      </c>
      <c r="M89" s="136">
        <v>117436</v>
      </c>
      <c r="N89" s="136">
        <v>163020</v>
      </c>
      <c r="O89" s="136">
        <v>81894</v>
      </c>
      <c r="P89" s="136">
        <v>129995</v>
      </c>
      <c r="Q89" s="136">
        <v>82804</v>
      </c>
      <c r="R89" s="136">
        <v>39504</v>
      </c>
      <c r="S89" s="136">
        <v>34525</v>
      </c>
      <c r="T89" s="136">
        <v>16139</v>
      </c>
      <c r="U89" s="136">
        <v>51719</v>
      </c>
      <c r="V89" s="136">
        <v>118056</v>
      </c>
      <c r="W89" s="136">
        <v>136781</v>
      </c>
      <c r="X89" s="136">
        <v>137443</v>
      </c>
      <c r="Y89" s="136">
        <v>133459</v>
      </c>
      <c r="Z89" s="136">
        <v>212533</v>
      </c>
      <c r="AA89" s="136">
        <v>194728</v>
      </c>
      <c r="AB89" s="136">
        <v>141339</v>
      </c>
    </row>
    <row r="90" spans="1:28">
      <c r="A90" s="136" t="s">
        <v>333</v>
      </c>
      <c r="B90" s="136" t="s">
        <v>339</v>
      </c>
      <c r="C90" s="136" t="s">
        <v>340</v>
      </c>
      <c r="D90" s="144" t="s">
        <v>341</v>
      </c>
      <c r="E90" s="136">
        <v>54619</v>
      </c>
      <c r="F90" s="136">
        <v>5766</v>
      </c>
      <c r="G90" s="136">
        <v>1831</v>
      </c>
      <c r="H90" s="136">
        <v>0</v>
      </c>
      <c r="I90" s="136">
        <v>9492</v>
      </c>
      <c r="J90" s="136">
        <v>38400</v>
      </c>
      <c r="K90" s="136">
        <v>215683</v>
      </c>
      <c r="L90" s="136">
        <v>397131</v>
      </c>
      <c r="M90" s="136">
        <v>360836</v>
      </c>
      <c r="N90" s="136">
        <v>383474</v>
      </c>
      <c r="O90" s="136">
        <v>298327</v>
      </c>
      <c r="P90" s="136">
        <v>331568</v>
      </c>
      <c r="Q90" s="136">
        <v>380743</v>
      </c>
      <c r="R90" s="136">
        <v>438088</v>
      </c>
      <c r="S90" s="136">
        <v>464340</v>
      </c>
      <c r="T90" s="136">
        <v>527499</v>
      </c>
      <c r="U90" s="136">
        <v>445000</v>
      </c>
      <c r="V90" s="136">
        <v>337876</v>
      </c>
      <c r="W90" s="136">
        <v>349115</v>
      </c>
      <c r="X90" s="136">
        <v>289535</v>
      </c>
      <c r="Y90" s="136">
        <v>365161</v>
      </c>
      <c r="Z90" s="136">
        <v>358472</v>
      </c>
      <c r="AA90" s="136">
        <v>131606</v>
      </c>
      <c r="AB90" s="136">
        <v>39002</v>
      </c>
    </row>
    <row r="91" spans="1:28">
      <c r="A91" s="136" t="s">
        <v>333</v>
      </c>
      <c r="B91" s="136" t="s">
        <v>339</v>
      </c>
      <c r="C91" s="136" t="s">
        <v>763</v>
      </c>
      <c r="D91" s="144" t="s">
        <v>764</v>
      </c>
      <c r="E91" s="136">
        <v>787</v>
      </c>
      <c r="F91" s="136">
        <v>426</v>
      </c>
      <c r="G91" s="136">
        <v>1858</v>
      </c>
      <c r="H91" s="136">
        <v>2484</v>
      </c>
      <c r="I91" s="136">
        <v>2927</v>
      </c>
      <c r="J91" s="136">
        <v>2115</v>
      </c>
      <c r="K91" s="136">
        <v>1860</v>
      </c>
      <c r="L91" s="136">
        <v>1169</v>
      </c>
      <c r="M91" s="136">
        <v>1169</v>
      </c>
      <c r="N91" s="136">
        <v>758</v>
      </c>
      <c r="O91" s="136">
        <v>659</v>
      </c>
      <c r="P91" s="136">
        <v>659</v>
      </c>
      <c r="Q91" s="136">
        <v>659</v>
      </c>
      <c r="R91" s="136">
        <v>659</v>
      </c>
      <c r="S91" s="136">
        <v>2578</v>
      </c>
      <c r="T91" s="136">
        <v>11244</v>
      </c>
      <c r="U91" s="136">
        <v>33063</v>
      </c>
      <c r="V91" s="136">
        <v>33501</v>
      </c>
      <c r="W91" s="136">
        <v>32545</v>
      </c>
      <c r="X91" s="136">
        <v>31168</v>
      </c>
      <c r="Y91" s="136">
        <v>32911</v>
      </c>
      <c r="Z91" s="136">
        <v>33950</v>
      </c>
      <c r="AA91" s="136">
        <v>42078</v>
      </c>
      <c r="AB91" s="136">
        <v>24319</v>
      </c>
    </row>
    <row r="92" spans="1:28">
      <c r="A92" s="136" t="s">
        <v>333</v>
      </c>
      <c r="B92" s="136" t="s">
        <v>339</v>
      </c>
      <c r="C92" s="136" t="s">
        <v>342</v>
      </c>
      <c r="D92" s="144" t="s">
        <v>343</v>
      </c>
      <c r="E92" s="136">
        <v>91749</v>
      </c>
      <c r="F92" s="136">
        <v>52134</v>
      </c>
      <c r="G92" s="136">
        <v>0</v>
      </c>
      <c r="H92" s="136">
        <v>2148</v>
      </c>
      <c r="I92" s="136">
        <v>3902</v>
      </c>
      <c r="J92" s="136">
        <v>124739</v>
      </c>
      <c r="K92" s="136">
        <v>179475</v>
      </c>
      <c r="L92" s="136">
        <v>439832</v>
      </c>
      <c r="M92" s="136">
        <v>696533</v>
      </c>
      <c r="N92" s="136">
        <v>658074</v>
      </c>
      <c r="O92" s="136">
        <v>734511</v>
      </c>
      <c r="P92" s="136">
        <v>487365</v>
      </c>
      <c r="Q92" s="136">
        <v>672148</v>
      </c>
      <c r="R92" s="136">
        <v>730581</v>
      </c>
      <c r="S92" s="136">
        <v>653501</v>
      </c>
      <c r="T92" s="136">
        <v>253566</v>
      </c>
      <c r="U92" s="136">
        <v>636394</v>
      </c>
      <c r="V92" s="136">
        <v>405383</v>
      </c>
      <c r="W92" s="136">
        <v>509744</v>
      </c>
      <c r="X92" s="136">
        <v>610654</v>
      </c>
      <c r="Y92" s="136">
        <v>450662</v>
      </c>
      <c r="Z92" s="136">
        <v>550790</v>
      </c>
      <c r="AA92" s="136">
        <v>455400</v>
      </c>
      <c r="AB92" s="136">
        <v>289339</v>
      </c>
    </row>
    <row r="93" spans="1:28">
      <c r="A93" s="136" t="s">
        <v>333</v>
      </c>
      <c r="B93" s="136" t="s">
        <v>348</v>
      </c>
      <c r="C93" s="136" t="s">
        <v>349</v>
      </c>
      <c r="D93" s="144" t="s">
        <v>350</v>
      </c>
      <c r="E93" s="136">
        <v>0</v>
      </c>
      <c r="F93" s="136">
        <v>0</v>
      </c>
      <c r="G93" s="136">
        <v>37851</v>
      </c>
      <c r="H93" s="136">
        <v>87993</v>
      </c>
      <c r="I93" s="136">
        <v>80166</v>
      </c>
      <c r="J93" s="136">
        <v>308213</v>
      </c>
      <c r="K93" s="136">
        <v>232538</v>
      </c>
      <c r="L93" s="136">
        <v>296622</v>
      </c>
      <c r="M93" s="136">
        <v>155210</v>
      </c>
      <c r="N93" s="136">
        <v>320233</v>
      </c>
      <c r="O93" s="136">
        <v>221216</v>
      </c>
      <c r="P93" s="136">
        <v>373591</v>
      </c>
      <c r="Q93" s="136">
        <v>217324</v>
      </c>
      <c r="R93" s="136">
        <v>495545</v>
      </c>
      <c r="S93" s="136">
        <v>407404</v>
      </c>
      <c r="T93" s="136">
        <v>461265</v>
      </c>
      <c r="U93" s="136">
        <v>549342</v>
      </c>
      <c r="V93" s="136">
        <v>311604</v>
      </c>
      <c r="W93" s="136">
        <v>552934</v>
      </c>
      <c r="X93" s="136">
        <v>473376</v>
      </c>
      <c r="Y93" s="136">
        <v>382018</v>
      </c>
      <c r="Z93" s="136">
        <v>97604</v>
      </c>
      <c r="AA93" s="136">
        <v>87040</v>
      </c>
      <c r="AB93" s="136">
        <v>0</v>
      </c>
    </row>
    <row r="94" spans="1:28">
      <c r="A94" s="136" t="s">
        <v>333</v>
      </c>
      <c r="B94" s="136" t="s">
        <v>348</v>
      </c>
      <c r="C94" s="136" t="s">
        <v>353</v>
      </c>
      <c r="D94" s="144" t="s">
        <v>354</v>
      </c>
      <c r="E94" s="136">
        <v>51455</v>
      </c>
      <c r="F94" s="136">
        <v>15306</v>
      </c>
      <c r="G94" s="136">
        <v>0</v>
      </c>
      <c r="H94" s="136">
        <v>0</v>
      </c>
      <c r="I94" s="136">
        <v>120</v>
      </c>
      <c r="J94" s="136">
        <v>5016</v>
      </c>
      <c r="K94" s="136">
        <v>20518</v>
      </c>
      <c r="L94" s="136">
        <v>26358</v>
      </c>
      <c r="M94" s="136">
        <v>209449</v>
      </c>
      <c r="N94" s="136">
        <v>122266</v>
      </c>
      <c r="O94" s="136">
        <v>212754</v>
      </c>
      <c r="P94" s="136">
        <v>95512</v>
      </c>
      <c r="Q94" s="136">
        <v>153570</v>
      </c>
      <c r="R94" s="136">
        <v>179260</v>
      </c>
      <c r="S94" s="136">
        <v>182291</v>
      </c>
      <c r="T94" s="136">
        <v>207022</v>
      </c>
      <c r="U94" s="136">
        <v>212537</v>
      </c>
      <c r="V94" s="136">
        <v>193593</v>
      </c>
      <c r="W94" s="136">
        <v>170653</v>
      </c>
      <c r="X94" s="136">
        <v>161558</v>
      </c>
      <c r="Y94" s="136">
        <v>243881</v>
      </c>
      <c r="Z94" s="136">
        <v>188298</v>
      </c>
      <c r="AA94" s="136">
        <v>222332</v>
      </c>
      <c r="AB94" s="136">
        <v>120579</v>
      </c>
    </row>
    <row r="95" spans="1:28">
      <c r="A95" s="136" t="s">
        <v>333</v>
      </c>
      <c r="B95" s="136" t="s">
        <v>348</v>
      </c>
      <c r="C95" s="136" t="s">
        <v>351</v>
      </c>
      <c r="D95" s="144" t="s">
        <v>352</v>
      </c>
      <c r="E95" s="136">
        <v>49436</v>
      </c>
      <c r="F95" s="136">
        <v>19172</v>
      </c>
      <c r="G95" s="136">
        <v>2512</v>
      </c>
      <c r="H95" s="136">
        <v>1159</v>
      </c>
      <c r="I95" s="136">
        <v>913</v>
      </c>
      <c r="J95" s="136">
        <v>30355</v>
      </c>
      <c r="K95" s="136">
        <v>40510</v>
      </c>
      <c r="L95" s="136">
        <v>195687</v>
      </c>
      <c r="M95" s="136">
        <v>215108</v>
      </c>
      <c r="N95" s="136">
        <v>190000</v>
      </c>
      <c r="O95" s="136">
        <v>166882</v>
      </c>
      <c r="P95" s="136">
        <v>205641</v>
      </c>
      <c r="Q95" s="136">
        <v>202582</v>
      </c>
      <c r="R95" s="136">
        <v>126457</v>
      </c>
      <c r="S95" s="136">
        <v>131289</v>
      </c>
      <c r="T95" s="136">
        <v>111709</v>
      </c>
      <c r="U95" s="136">
        <v>197225</v>
      </c>
      <c r="V95" s="136">
        <v>200055</v>
      </c>
      <c r="W95" s="136">
        <v>204878</v>
      </c>
      <c r="X95" s="136">
        <v>203300</v>
      </c>
      <c r="Y95" s="136">
        <v>210851</v>
      </c>
      <c r="Z95" s="136">
        <v>212830</v>
      </c>
      <c r="AA95" s="136">
        <v>168568</v>
      </c>
      <c r="AB95" s="136">
        <v>62741</v>
      </c>
    </row>
    <row r="96" spans="1:28">
      <c r="A96" s="136" t="s">
        <v>333</v>
      </c>
      <c r="B96" s="136" t="s">
        <v>348</v>
      </c>
      <c r="C96" s="136" t="s">
        <v>765</v>
      </c>
      <c r="D96" s="144" t="s">
        <v>766</v>
      </c>
      <c r="E96" s="136">
        <v>1924</v>
      </c>
      <c r="F96" s="136">
        <v>0</v>
      </c>
      <c r="G96" s="136">
        <v>0</v>
      </c>
      <c r="H96" s="136">
        <v>0</v>
      </c>
      <c r="I96" s="136">
        <v>0</v>
      </c>
      <c r="J96" s="136">
        <v>0</v>
      </c>
      <c r="K96" s="136">
        <v>80954</v>
      </c>
      <c r="L96" s="136">
        <v>127314</v>
      </c>
      <c r="M96" s="136">
        <v>101609</v>
      </c>
      <c r="N96" s="136">
        <v>120587</v>
      </c>
      <c r="O96" s="136">
        <v>66210</v>
      </c>
      <c r="P96" s="136">
        <v>60992</v>
      </c>
      <c r="Q96" s="136">
        <v>41155</v>
      </c>
      <c r="R96" s="136">
        <v>55196</v>
      </c>
      <c r="S96" s="136">
        <v>155592</v>
      </c>
      <c r="T96" s="136">
        <v>150293</v>
      </c>
      <c r="U96" s="136">
        <v>108435</v>
      </c>
      <c r="V96" s="136">
        <v>131431</v>
      </c>
      <c r="W96" s="136">
        <v>99400</v>
      </c>
      <c r="X96" s="136">
        <v>122628</v>
      </c>
      <c r="Y96" s="136">
        <v>79492</v>
      </c>
      <c r="Z96" s="136">
        <v>122373</v>
      </c>
      <c r="AA96" s="136">
        <v>25777</v>
      </c>
      <c r="AB96" s="136">
        <v>89668</v>
      </c>
    </row>
    <row r="97" spans="1:28">
      <c r="A97" s="136" t="s">
        <v>333</v>
      </c>
      <c r="B97" s="136" t="s">
        <v>348</v>
      </c>
      <c r="C97" s="136" t="s">
        <v>767</v>
      </c>
      <c r="D97" s="144" t="s">
        <v>768</v>
      </c>
      <c r="E97" s="136">
        <v>29371</v>
      </c>
      <c r="F97" s="136">
        <v>197</v>
      </c>
      <c r="G97" s="136">
        <v>0</v>
      </c>
      <c r="H97" s="136">
        <v>0</v>
      </c>
      <c r="I97" s="136">
        <v>0</v>
      </c>
      <c r="J97" s="136">
        <v>0</v>
      </c>
      <c r="K97" s="136">
        <v>0</v>
      </c>
      <c r="L97" s="136">
        <v>0</v>
      </c>
      <c r="M97" s="136">
        <v>0</v>
      </c>
      <c r="N97" s="136">
        <v>0</v>
      </c>
      <c r="O97" s="136">
        <v>0</v>
      </c>
      <c r="P97" s="136">
        <v>0</v>
      </c>
      <c r="Q97" s="136">
        <v>0</v>
      </c>
      <c r="R97" s="136">
        <v>0</v>
      </c>
      <c r="S97" s="136">
        <v>96169</v>
      </c>
      <c r="T97" s="136">
        <v>88070</v>
      </c>
      <c r="U97" s="136">
        <v>158649</v>
      </c>
      <c r="V97" s="136">
        <v>173115</v>
      </c>
      <c r="W97" s="136">
        <v>175916</v>
      </c>
      <c r="X97" s="136">
        <v>169579</v>
      </c>
      <c r="Y97" s="136">
        <v>161475</v>
      </c>
      <c r="Z97" s="136">
        <v>151185</v>
      </c>
      <c r="AA97" s="136">
        <v>122838</v>
      </c>
      <c r="AB97" s="136">
        <v>51633</v>
      </c>
    </row>
    <row r="98" spans="1:28">
      <c r="A98" s="136" t="s">
        <v>333</v>
      </c>
      <c r="B98" s="136" t="s">
        <v>348</v>
      </c>
      <c r="C98" s="136" t="s">
        <v>769</v>
      </c>
      <c r="D98" s="144" t="s">
        <v>770</v>
      </c>
      <c r="E98" s="136">
        <v>4345</v>
      </c>
      <c r="F98" s="136">
        <v>100</v>
      </c>
      <c r="G98" s="136">
        <v>100</v>
      </c>
      <c r="H98" s="136">
        <v>100</v>
      </c>
      <c r="I98" s="136">
        <v>100</v>
      </c>
      <c r="J98" s="136">
        <v>100</v>
      </c>
      <c r="K98" s="136">
        <v>100</v>
      </c>
      <c r="L98" s="136">
        <v>100</v>
      </c>
      <c r="M98" s="136">
        <v>100</v>
      </c>
      <c r="N98" s="136">
        <v>100</v>
      </c>
      <c r="O98" s="136">
        <v>100</v>
      </c>
      <c r="P98" s="136">
        <v>455</v>
      </c>
      <c r="Q98" s="136">
        <v>19</v>
      </c>
      <c r="R98" s="136">
        <v>0</v>
      </c>
      <c r="S98" s="136">
        <v>4797</v>
      </c>
      <c r="T98" s="136">
        <v>27867</v>
      </c>
      <c r="U98" s="136">
        <v>31445</v>
      </c>
      <c r="V98" s="136">
        <v>46331</v>
      </c>
      <c r="W98" s="136">
        <v>52205</v>
      </c>
      <c r="X98" s="136">
        <v>33090</v>
      </c>
      <c r="Y98" s="136">
        <v>63158</v>
      </c>
      <c r="Z98" s="136">
        <v>51114</v>
      </c>
      <c r="AA98" s="136">
        <v>25446</v>
      </c>
      <c r="AB98" s="136">
        <v>12377</v>
      </c>
    </row>
    <row r="99" spans="1:28">
      <c r="A99" s="136" t="s">
        <v>333</v>
      </c>
      <c r="B99" s="136" t="s">
        <v>355</v>
      </c>
      <c r="C99" s="136" t="s">
        <v>771</v>
      </c>
      <c r="D99" s="144" t="s">
        <v>772</v>
      </c>
      <c r="E99" s="136">
        <v>128423</v>
      </c>
      <c r="F99" s="136">
        <v>0</v>
      </c>
      <c r="G99" s="136">
        <v>0</v>
      </c>
      <c r="H99" s="136">
        <v>0</v>
      </c>
      <c r="I99" s="136">
        <v>2728</v>
      </c>
      <c r="J99" s="136">
        <v>10170</v>
      </c>
      <c r="K99" s="136">
        <v>42311</v>
      </c>
      <c r="L99" s="136">
        <v>771195</v>
      </c>
      <c r="M99" s="136">
        <v>871811</v>
      </c>
      <c r="N99" s="136">
        <v>733614</v>
      </c>
      <c r="O99" s="136">
        <v>848738</v>
      </c>
      <c r="P99" s="136">
        <v>542398</v>
      </c>
      <c r="Q99" s="136">
        <v>812167</v>
      </c>
      <c r="R99" s="136">
        <v>736883</v>
      </c>
      <c r="S99" s="136">
        <v>835753</v>
      </c>
      <c r="T99" s="136">
        <v>582492</v>
      </c>
      <c r="U99" s="136">
        <v>980110</v>
      </c>
      <c r="V99" s="136">
        <v>906950</v>
      </c>
      <c r="W99" s="136">
        <v>586262</v>
      </c>
      <c r="X99" s="136">
        <v>958772</v>
      </c>
      <c r="Y99" s="136">
        <v>844676</v>
      </c>
      <c r="Z99" s="136">
        <v>576420</v>
      </c>
      <c r="AA99" s="136">
        <v>551387</v>
      </c>
      <c r="AB99" s="136">
        <v>236914</v>
      </c>
    </row>
    <row r="100" spans="1:28">
      <c r="A100" s="136" t="s">
        <v>333</v>
      </c>
      <c r="B100" s="136" t="s">
        <v>348</v>
      </c>
      <c r="C100" s="136" t="s">
        <v>773</v>
      </c>
      <c r="D100" s="144" t="s">
        <v>774</v>
      </c>
      <c r="E100" s="136">
        <v>3659</v>
      </c>
      <c r="F100" s="136">
        <v>10177</v>
      </c>
      <c r="G100" s="136">
        <v>21385</v>
      </c>
      <c r="H100" s="136">
        <v>31161</v>
      </c>
      <c r="I100" s="136">
        <v>31562</v>
      </c>
      <c r="J100" s="136">
        <v>32388</v>
      </c>
      <c r="K100" s="136">
        <v>24482</v>
      </c>
      <c r="L100" s="136">
        <v>25095</v>
      </c>
      <c r="M100" s="136">
        <v>10184</v>
      </c>
      <c r="N100" s="136">
        <v>12098</v>
      </c>
      <c r="O100" s="136">
        <v>26226</v>
      </c>
      <c r="P100" s="136">
        <v>33580</v>
      </c>
      <c r="Q100" s="136">
        <v>43019</v>
      </c>
      <c r="R100" s="136">
        <v>52271</v>
      </c>
      <c r="S100" s="136">
        <v>55313</v>
      </c>
      <c r="T100" s="136">
        <v>53232</v>
      </c>
      <c r="U100" s="136">
        <v>60607</v>
      </c>
      <c r="V100" s="136">
        <v>28838</v>
      </c>
      <c r="W100" s="136">
        <v>45075</v>
      </c>
      <c r="X100" s="136">
        <v>24001</v>
      </c>
      <c r="Y100" s="136">
        <v>16732</v>
      </c>
      <c r="Z100" s="136">
        <v>21539</v>
      </c>
      <c r="AA100" s="136">
        <v>38901</v>
      </c>
      <c r="AB100" s="136">
        <v>15071</v>
      </c>
    </row>
    <row r="101" spans="1:28">
      <c r="A101" s="136" t="s">
        <v>333</v>
      </c>
      <c r="B101" s="136" t="s">
        <v>355</v>
      </c>
      <c r="C101" s="136" t="s">
        <v>358</v>
      </c>
      <c r="D101" s="144" t="s">
        <v>359</v>
      </c>
      <c r="E101" s="136">
        <v>28359</v>
      </c>
      <c r="F101" s="136">
        <v>7301</v>
      </c>
      <c r="G101" s="136">
        <v>0</v>
      </c>
      <c r="H101" s="136">
        <v>0</v>
      </c>
      <c r="I101" s="136">
        <v>0</v>
      </c>
      <c r="J101" s="136">
        <v>0</v>
      </c>
      <c r="K101" s="136">
        <v>0</v>
      </c>
      <c r="L101" s="136">
        <v>1873</v>
      </c>
      <c r="M101" s="136">
        <v>100276</v>
      </c>
      <c r="N101" s="136">
        <v>121310</v>
      </c>
      <c r="O101" s="136">
        <v>134882</v>
      </c>
      <c r="P101" s="136">
        <v>91645</v>
      </c>
      <c r="Q101" s="136">
        <v>92643</v>
      </c>
      <c r="R101" s="136">
        <v>81534</v>
      </c>
      <c r="S101" s="136">
        <v>90253</v>
      </c>
      <c r="T101" s="136">
        <v>22827</v>
      </c>
      <c r="U101" s="136">
        <v>150027</v>
      </c>
      <c r="V101" s="136">
        <v>163553</v>
      </c>
      <c r="W101" s="136">
        <v>126246</v>
      </c>
      <c r="X101" s="136">
        <v>164950</v>
      </c>
      <c r="Y101" s="136">
        <v>171909</v>
      </c>
      <c r="Z101" s="136">
        <v>106510</v>
      </c>
      <c r="AA101" s="136">
        <v>133151</v>
      </c>
      <c r="AB101" s="136">
        <v>117636</v>
      </c>
    </row>
    <row r="102" spans="1:28">
      <c r="A102" s="136" t="s">
        <v>333</v>
      </c>
      <c r="B102" s="136" t="s">
        <v>355</v>
      </c>
      <c r="C102" s="136" t="s">
        <v>775</v>
      </c>
      <c r="D102" s="144" t="s">
        <v>776</v>
      </c>
      <c r="E102" s="136">
        <v>2327</v>
      </c>
      <c r="F102" s="136">
        <v>0</v>
      </c>
      <c r="G102" s="136">
        <v>0</v>
      </c>
      <c r="H102" s="136">
        <v>0</v>
      </c>
      <c r="I102" s="136">
        <v>0</v>
      </c>
      <c r="J102" s="136">
        <v>0</v>
      </c>
      <c r="K102" s="136">
        <v>0</v>
      </c>
      <c r="L102" s="136">
        <v>0</v>
      </c>
      <c r="M102" s="136">
        <v>3535</v>
      </c>
      <c r="N102" s="136">
        <v>3828</v>
      </c>
      <c r="O102" s="136">
        <v>3828</v>
      </c>
      <c r="P102" s="136">
        <v>3828</v>
      </c>
      <c r="Q102" s="136">
        <v>2309</v>
      </c>
      <c r="R102" s="136">
        <v>3177</v>
      </c>
      <c r="S102" s="136">
        <v>100925</v>
      </c>
      <c r="T102" s="136">
        <v>20115</v>
      </c>
      <c r="U102" s="136">
        <v>94185</v>
      </c>
      <c r="V102" s="136">
        <v>230896</v>
      </c>
      <c r="W102" s="136">
        <v>207213</v>
      </c>
      <c r="X102" s="136">
        <v>212819</v>
      </c>
      <c r="Y102" s="136">
        <v>228542</v>
      </c>
      <c r="Z102" s="136">
        <v>217837</v>
      </c>
      <c r="AA102" s="136">
        <v>257463</v>
      </c>
      <c r="AB102" s="136">
        <v>124262</v>
      </c>
    </row>
    <row r="103" spans="1:28">
      <c r="A103" s="136" t="s">
        <v>333</v>
      </c>
      <c r="B103" s="136" t="s">
        <v>355</v>
      </c>
      <c r="C103" s="136" t="s">
        <v>360</v>
      </c>
      <c r="D103" s="144" t="s">
        <v>361</v>
      </c>
      <c r="E103" s="136">
        <v>3820</v>
      </c>
      <c r="F103" s="136">
        <v>0</v>
      </c>
      <c r="G103" s="136">
        <v>0</v>
      </c>
      <c r="H103" s="136">
        <v>0</v>
      </c>
      <c r="I103" s="136">
        <v>0</v>
      </c>
      <c r="J103" s="136">
        <v>5630</v>
      </c>
      <c r="K103" s="136">
        <v>121622</v>
      </c>
      <c r="L103" s="136">
        <v>327662</v>
      </c>
      <c r="M103" s="136">
        <v>269693</v>
      </c>
      <c r="N103" s="136">
        <v>281740</v>
      </c>
      <c r="O103" s="136">
        <v>131168</v>
      </c>
      <c r="P103" s="136">
        <v>180772</v>
      </c>
      <c r="Q103" s="136">
        <v>135537</v>
      </c>
      <c r="R103" s="136">
        <v>214402</v>
      </c>
      <c r="S103" s="136">
        <v>206700</v>
      </c>
      <c r="T103" s="136">
        <v>228659</v>
      </c>
      <c r="U103" s="136">
        <v>317140</v>
      </c>
      <c r="V103" s="136">
        <v>246380</v>
      </c>
      <c r="W103" s="136">
        <v>287096</v>
      </c>
      <c r="X103" s="136">
        <v>325317</v>
      </c>
      <c r="Y103" s="136">
        <v>333712</v>
      </c>
      <c r="Z103" s="136">
        <v>229517</v>
      </c>
      <c r="AA103" s="136">
        <v>191835</v>
      </c>
      <c r="AB103" s="136">
        <v>25806</v>
      </c>
    </row>
    <row r="104" spans="1:28">
      <c r="A104" s="136" t="s">
        <v>333</v>
      </c>
      <c r="B104" s="136" t="s">
        <v>355</v>
      </c>
      <c r="C104" s="136" t="s">
        <v>777</v>
      </c>
      <c r="D104" s="144" t="s">
        <v>778</v>
      </c>
      <c r="E104" s="136">
        <v>21992</v>
      </c>
      <c r="F104" s="136">
        <v>4737</v>
      </c>
      <c r="G104" s="136">
        <v>0</v>
      </c>
      <c r="H104" s="136">
        <v>0</v>
      </c>
      <c r="I104" s="136">
        <v>0</v>
      </c>
      <c r="J104" s="136">
        <v>0</v>
      </c>
      <c r="K104" s="136">
        <v>22580</v>
      </c>
      <c r="L104" s="136">
        <v>200791</v>
      </c>
      <c r="M104" s="136">
        <v>115175</v>
      </c>
      <c r="N104" s="136">
        <v>202109</v>
      </c>
      <c r="O104" s="136">
        <v>62335</v>
      </c>
      <c r="P104" s="136">
        <v>121134</v>
      </c>
      <c r="Q104" s="136">
        <v>92817</v>
      </c>
      <c r="R104" s="136">
        <v>136744</v>
      </c>
      <c r="S104" s="136">
        <v>131501</v>
      </c>
      <c r="T104" s="136">
        <v>181386</v>
      </c>
      <c r="U104" s="136">
        <v>209633</v>
      </c>
      <c r="V104" s="136">
        <v>160815</v>
      </c>
      <c r="W104" s="136">
        <v>257350</v>
      </c>
      <c r="X104" s="136">
        <v>232498</v>
      </c>
      <c r="Y104" s="136">
        <v>175155</v>
      </c>
      <c r="Z104" s="136">
        <v>180982</v>
      </c>
      <c r="AA104" s="136">
        <v>156251</v>
      </c>
      <c r="AB104" s="136">
        <v>69460</v>
      </c>
    </row>
    <row r="105" spans="1:28">
      <c r="A105" s="136" t="s">
        <v>333</v>
      </c>
      <c r="B105" s="136" t="s">
        <v>355</v>
      </c>
      <c r="C105" s="136" t="s">
        <v>659</v>
      </c>
      <c r="D105" s="144" t="s">
        <v>660</v>
      </c>
      <c r="E105" s="136">
        <v>148446</v>
      </c>
      <c r="F105" s="136">
        <v>54795</v>
      </c>
      <c r="G105" s="136">
        <v>181</v>
      </c>
      <c r="H105" s="136">
        <v>0</v>
      </c>
      <c r="I105" s="136">
        <v>0</v>
      </c>
      <c r="J105" s="136">
        <v>0</v>
      </c>
      <c r="K105" s="136">
        <v>0</v>
      </c>
      <c r="L105" s="136">
        <v>201256</v>
      </c>
      <c r="M105" s="136">
        <v>170450</v>
      </c>
      <c r="N105" s="136">
        <v>232652</v>
      </c>
      <c r="O105" s="136">
        <v>234591</v>
      </c>
      <c r="P105" s="136">
        <v>213446</v>
      </c>
      <c r="Q105" s="136">
        <v>208325</v>
      </c>
      <c r="R105" s="136">
        <v>187965</v>
      </c>
      <c r="S105" s="136">
        <v>184081</v>
      </c>
      <c r="T105" s="136">
        <v>145162</v>
      </c>
      <c r="U105" s="136">
        <v>476115</v>
      </c>
      <c r="V105" s="136">
        <v>373256</v>
      </c>
      <c r="W105" s="136">
        <v>430211</v>
      </c>
      <c r="X105" s="136">
        <v>499269</v>
      </c>
      <c r="Y105" s="136">
        <v>453488</v>
      </c>
      <c r="Z105" s="136">
        <v>367123</v>
      </c>
      <c r="AA105" s="136">
        <v>215802</v>
      </c>
      <c r="AB105" s="136">
        <v>82655</v>
      </c>
    </row>
    <row r="106" spans="1:28">
      <c r="A106" s="136" t="s">
        <v>333</v>
      </c>
      <c r="B106" s="136" t="s">
        <v>370</v>
      </c>
      <c r="C106" s="136" t="s">
        <v>661</v>
      </c>
      <c r="D106" s="144" t="s">
        <v>662</v>
      </c>
      <c r="E106" s="136">
        <v>464325</v>
      </c>
      <c r="F106" s="136">
        <v>107267</v>
      </c>
      <c r="G106" s="136">
        <v>0</v>
      </c>
      <c r="H106" s="136">
        <v>0</v>
      </c>
      <c r="I106" s="136">
        <v>27932</v>
      </c>
      <c r="J106" s="136">
        <v>38385</v>
      </c>
      <c r="K106" s="136">
        <v>41434</v>
      </c>
      <c r="L106" s="136">
        <v>51658</v>
      </c>
      <c r="M106" s="136">
        <v>196640</v>
      </c>
      <c r="N106" s="136">
        <v>501917</v>
      </c>
      <c r="O106" s="136">
        <v>501300</v>
      </c>
      <c r="P106" s="136">
        <v>544488</v>
      </c>
      <c r="Q106" s="136">
        <v>559646</v>
      </c>
      <c r="R106" s="136">
        <v>551135</v>
      </c>
      <c r="S106" s="136">
        <v>611764</v>
      </c>
      <c r="T106" s="136">
        <v>630005</v>
      </c>
      <c r="U106" s="136">
        <v>501166</v>
      </c>
      <c r="V106" s="136">
        <v>400070</v>
      </c>
      <c r="W106" s="136">
        <v>547089</v>
      </c>
      <c r="X106" s="136">
        <v>567386</v>
      </c>
      <c r="Y106" s="136">
        <v>476848</v>
      </c>
      <c r="Z106" s="136">
        <v>292962</v>
      </c>
      <c r="AA106" s="136">
        <v>451599</v>
      </c>
      <c r="AB106" s="136">
        <v>251735</v>
      </c>
    </row>
    <row r="107" spans="1:28">
      <c r="A107" s="136" t="s">
        <v>333</v>
      </c>
      <c r="B107" s="136" t="s">
        <v>355</v>
      </c>
      <c r="C107" s="136" t="s">
        <v>362</v>
      </c>
      <c r="D107" s="144" t="s">
        <v>363</v>
      </c>
      <c r="E107" s="136">
        <v>53353</v>
      </c>
      <c r="F107" s="136">
        <v>37776</v>
      </c>
      <c r="G107" s="136">
        <v>1181</v>
      </c>
      <c r="H107" s="136">
        <v>0</v>
      </c>
      <c r="I107" s="136">
        <v>0</v>
      </c>
      <c r="J107" s="136">
        <v>0</v>
      </c>
      <c r="K107" s="136">
        <v>7981</v>
      </c>
      <c r="L107" s="136">
        <v>26480</v>
      </c>
      <c r="M107" s="136">
        <v>30429</v>
      </c>
      <c r="N107" s="136">
        <v>22352</v>
      </c>
      <c r="O107" s="136">
        <v>5897</v>
      </c>
      <c r="P107" s="136">
        <v>13791</v>
      </c>
      <c r="Q107" s="136">
        <v>134</v>
      </c>
      <c r="R107" s="136">
        <v>72764</v>
      </c>
      <c r="S107" s="136">
        <v>35625</v>
      </c>
      <c r="T107" s="136">
        <v>117586</v>
      </c>
      <c r="U107" s="136">
        <v>258681</v>
      </c>
      <c r="V107" s="136">
        <v>192213</v>
      </c>
      <c r="W107" s="136">
        <v>205838</v>
      </c>
      <c r="X107" s="136">
        <v>218619</v>
      </c>
      <c r="Y107" s="136">
        <v>139686</v>
      </c>
      <c r="Z107" s="136">
        <v>216175</v>
      </c>
      <c r="AA107" s="136">
        <v>202095</v>
      </c>
      <c r="AB107" s="136">
        <v>59258</v>
      </c>
    </row>
    <row r="108" spans="1:28">
      <c r="A108" s="136" t="s">
        <v>333</v>
      </c>
      <c r="B108" s="136" t="s">
        <v>364</v>
      </c>
      <c r="C108" s="136" t="s">
        <v>779</v>
      </c>
      <c r="D108" s="144" t="s">
        <v>780</v>
      </c>
      <c r="E108" s="136">
        <v>547</v>
      </c>
      <c r="F108" s="136">
        <v>0</v>
      </c>
      <c r="G108" s="136">
        <v>0</v>
      </c>
      <c r="H108" s="136">
        <v>0</v>
      </c>
      <c r="I108" s="136">
        <v>0</v>
      </c>
      <c r="J108" s="136">
        <v>0</v>
      </c>
      <c r="K108" s="136">
        <v>0</v>
      </c>
      <c r="L108" s="136">
        <v>24357</v>
      </c>
      <c r="M108" s="136">
        <v>104090</v>
      </c>
      <c r="N108" s="136">
        <v>146273</v>
      </c>
      <c r="O108" s="136">
        <v>179474</v>
      </c>
      <c r="P108" s="136">
        <v>96503</v>
      </c>
      <c r="Q108" s="136">
        <v>157711</v>
      </c>
      <c r="R108" s="136">
        <v>159331</v>
      </c>
      <c r="S108" s="136">
        <v>132330</v>
      </c>
      <c r="T108" s="136">
        <v>120811</v>
      </c>
      <c r="U108" s="136">
        <v>142375</v>
      </c>
      <c r="V108" s="136">
        <v>164361</v>
      </c>
      <c r="W108" s="136">
        <v>181989</v>
      </c>
      <c r="X108" s="136">
        <v>194040</v>
      </c>
      <c r="Y108" s="136">
        <v>190988</v>
      </c>
      <c r="Z108" s="136">
        <v>183268</v>
      </c>
      <c r="AA108" s="136">
        <v>89743</v>
      </c>
      <c r="AB108" s="136">
        <v>16217</v>
      </c>
    </row>
    <row r="109" spans="1:28">
      <c r="A109" s="136" t="s">
        <v>333</v>
      </c>
      <c r="B109" s="136" t="s">
        <v>370</v>
      </c>
      <c r="C109" s="136" t="s">
        <v>781</v>
      </c>
      <c r="D109" s="144" t="s">
        <v>782</v>
      </c>
      <c r="E109" s="136">
        <v>41680</v>
      </c>
      <c r="F109" s="136">
        <v>51980</v>
      </c>
      <c r="G109" s="136">
        <v>34134</v>
      </c>
      <c r="H109" s="136">
        <v>18208</v>
      </c>
      <c r="I109" s="136">
        <v>6814</v>
      </c>
      <c r="J109" s="136">
        <v>71585</v>
      </c>
      <c r="K109" s="136">
        <v>155983</v>
      </c>
      <c r="L109" s="136">
        <v>122334</v>
      </c>
      <c r="M109" s="136">
        <v>151876</v>
      </c>
      <c r="N109" s="136">
        <v>83811</v>
      </c>
      <c r="O109" s="136">
        <v>80302</v>
      </c>
      <c r="P109" s="136">
        <v>73863</v>
      </c>
      <c r="Q109" s="136">
        <v>46320</v>
      </c>
      <c r="R109" s="136">
        <v>21124</v>
      </c>
      <c r="S109" s="136">
        <v>74862</v>
      </c>
      <c r="T109" s="136">
        <v>111402</v>
      </c>
      <c r="U109" s="136">
        <v>108486</v>
      </c>
      <c r="V109" s="136">
        <v>123916</v>
      </c>
      <c r="W109" s="136">
        <v>128688</v>
      </c>
      <c r="X109" s="136">
        <v>137964</v>
      </c>
      <c r="Y109" s="136">
        <v>126987</v>
      </c>
      <c r="Z109" s="136">
        <v>119482</v>
      </c>
      <c r="AA109" s="136">
        <v>104910</v>
      </c>
      <c r="AB109" s="136">
        <v>79429</v>
      </c>
    </row>
    <row r="110" spans="1:28">
      <c r="A110" s="136" t="s">
        <v>333</v>
      </c>
      <c r="B110" s="136" t="s">
        <v>364</v>
      </c>
      <c r="C110" s="136" t="s">
        <v>365</v>
      </c>
      <c r="D110" s="144" t="s">
        <v>366</v>
      </c>
      <c r="E110" s="136">
        <v>0</v>
      </c>
      <c r="F110" s="136">
        <v>0</v>
      </c>
      <c r="G110" s="136">
        <v>689</v>
      </c>
      <c r="H110" s="136">
        <v>0</v>
      </c>
      <c r="I110" s="136">
        <v>0</v>
      </c>
      <c r="J110" s="136">
        <v>0</v>
      </c>
      <c r="K110" s="136">
        <v>0</v>
      </c>
      <c r="L110" s="136">
        <v>0</v>
      </c>
      <c r="M110" s="136">
        <v>14502</v>
      </c>
      <c r="N110" s="136">
        <v>70469</v>
      </c>
      <c r="O110" s="136">
        <v>35403</v>
      </c>
      <c r="P110" s="136">
        <v>102964</v>
      </c>
      <c r="Q110" s="136">
        <v>101390</v>
      </c>
      <c r="R110" s="136">
        <v>149144</v>
      </c>
      <c r="S110" s="136">
        <v>84374</v>
      </c>
      <c r="T110" s="136">
        <v>57990</v>
      </c>
      <c r="U110" s="136">
        <v>109994</v>
      </c>
      <c r="V110" s="136">
        <v>76161</v>
      </c>
      <c r="W110" s="136">
        <v>185539</v>
      </c>
      <c r="X110" s="136">
        <v>139966</v>
      </c>
      <c r="Y110" s="136">
        <v>140024</v>
      </c>
      <c r="Z110" s="136">
        <v>157950</v>
      </c>
      <c r="AA110" s="136">
        <v>122947</v>
      </c>
      <c r="AB110" s="136">
        <v>7289</v>
      </c>
    </row>
    <row r="111" spans="1:28">
      <c r="A111" s="136" t="s">
        <v>333</v>
      </c>
      <c r="B111" s="136" t="s">
        <v>367</v>
      </c>
      <c r="C111" s="136" t="s">
        <v>373</v>
      </c>
      <c r="D111" s="144" t="s">
        <v>374</v>
      </c>
      <c r="E111" s="136">
        <v>3917</v>
      </c>
      <c r="F111" s="136">
        <v>2493</v>
      </c>
      <c r="G111" s="136">
        <v>2216</v>
      </c>
      <c r="H111" s="136">
        <v>0</v>
      </c>
      <c r="I111" s="136">
        <v>0</v>
      </c>
      <c r="J111" s="136">
        <v>0</v>
      </c>
      <c r="K111" s="136">
        <v>24097</v>
      </c>
      <c r="L111" s="136">
        <v>46291</v>
      </c>
      <c r="M111" s="136">
        <v>28067</v>
      </c>
      <c r="N111" s="136">
        <v>58048</v>
      </c>
      <c r="O111" s="136">
        <v>19511</v>
      </c>
      <c r="P111" s="136">
        <v>59939</v>
      </c>
      <c r="Q111" s="136">
        <v>32175</v>
      </c>
      <c r="R111" s="136">
        <v>46387</v>
      </c>
      <c r="S111" s="136">
        <v>10643</v>
      </c>
      <c r="T111" s="136">
        <v>38374</v>
      </c>
      <c r="U111" s="136">
        <v>24181</v>
      </c>
      <c r="V111" s="136">
        <v>39560</v>
      </c>
      <c r="W111" s="136">
        <v>28217</v>
      </c>
      <c r="X111" s="136">
        <v>29954</v>
      </c>
      <c r="Y111" s="136">
        <v>27695</v>
      </c>
      <c r="Z111" s="136">
        <v>28488</v>
      </c>
      <c r="AA111" s="136">
        <v>27773</v>
      </c>
      <c r="AB111" s="136">
        <v>8979</v>
      </c>
    </row>
    <row r="112" spans="1:28">
      <c r="A112" s="136" t="s">
        <v>333</v>
      </c>
      <c r="B112" s="136" t="s">
        <v>367</v>
      </c>
      <c r="C112" s="136" t="s">
        <v>783</v>
      </c>
      <c r="D112" s="144" t="s">
        <v>784</v>
      </c>
      <c r="E112" s="136">
        <v>87993</v>
      </c>
      <c r="F112" s="136">
        <v>3774</v>
      </c>
      <c r="G112" s="136">
        <v>0</v>
      </c>
      <c r="H112" s="136">
        <v>0</v>
      </c>
      <c r="I112" s="136">
        <v>54758</v>
      </c>
      <c r="J112" s="136">
        <v>79332</v>
      </c>
      <c r="K112" s="136">
        <v>286567</v>
      </c>
      <c r="L112" s="136">
        <v>392192</v>
      </c>
      <c r="M112" s="136">
        <v>237120</v>
      </c>
      <c r="N112" s="136">
        <v>402706</v>
      </c>
      <c r="O112" s="136">
        <v>249775</v>
      </c>
      <c r="P112" s="136">
        <v>501121</v>
      </c>
      <c r="Q112" s="136">
        <v>308320</v>
      </c>
      <c r="R112" s="136">
        <v>528878</v>
      </c>
      <c r="S112" s="136">
        <v>489906</v>
      </c>
      <c r="T112" s="136">
        <v>521437</v>
      </c>
      <c r="U112" s="136">
        <v>457952</v>
      </c>
      <c r="V112" s="136">
        <v>445272</v>
      </c>
      <c r="W112" s="136">
        <v>455424</v>
      </c>
      <c r="X112" s="136">
        <v>366776</v>
      </c>
      <c r="Y112" s="136">
        <v>552463</v>
      </c>
      <c r="Z112" s="136">
        <v>563285</v>
      </c>
      <c r="AA112" s="136">
        <v>511717</v>
      </c>
      <c r="AB112" s="136">
        <v>341727</v>
      </c>
    </row>
    <row r="113" spans="1:28">
      <c r="A113" s="136" t="s">
        <v>333</v>
      </c>
      <c r="B113" s="136" t="s">
        <v>370</v>
      </c>
      <c r="C113" s="136" t="s">
        <v>663</v>
      </c>
      <c r="D113" s="144" t="s">
        <v>664</v>
      </c>
      <c r="E113" s="136">
        <v>174227</v>
      </c>
      <c r="F113" s="136">
        <v>111514</v>
      </c>
      <c r="G113" s="136">
        <v>94236</v>
      </c>
      <c r="H113" s="136">
        <v>52590</v>
      </c>
      <c r="I113" s="136">
        <v>82027</v>
      </c>
      <c r="J113" s="136">
        <v>77831</v>
      </c>
      <c r="K113" s="136">
        <v>90550</v>
      </c>
      <c r="L113" s="136">
        <v>169365</v>
      </c>
      <c r="M113" s="136">
        <v>207337</v>
      </c>
      <c r="N113" s="136">
        <v>214019</v>
      </c>
      <c r="O113" s="136">
        <v>210091</v>
      </c>
      <c r="P113" s="136">
        <v>211031</v>
      </c>
      <c r="Q113" s="136">
        <v>213343</v>
      </c>
      <c r="R113" s="136">
        <v>197050</v>
      </c>
      <c r="S113" s="136">
        <v>168829</v>
      </c>
      <c r="T113" s="136">
        <v>129191</v>
      </c>
      <c r="U113" s="136">
        <v>290671</v>
      </c>
      <c r="V113" s="136">
        <v>265644</v>
      </c>
      <c r="W113" s="136">
        <v>234666</v>
      </c>
      <c r="X113" s="136">
        <v>251183</v>
      </c>
      <c r="Y113" s="136">
        <v>242135</v>
      </c>
      <c r="Z113" s="136">
        <v>238894</v>
      </c>
      <c r="AA113" s="136">
        <v>107734</v>
      </c>
      <c r="AB113" s="136">
        <v>83657</v>
      </c>
    </row>
    <row r="114" spans="1:28">
      <c r="A114" s="136" t="s">
        <v>333</v>
      </c>
      <c r="B114" s="136" t="s">
        <v>370</v>
      </c>
      <c r="C114" s="136" t="s">
        <v>665</v>
      </c>
      <c r="D114" s="144" t="s">
        <v>666</v>
      </c>
      <c r="E114" s="136">
        <v>51329</v>
      </c>
      <c r="F114" s="136">
        <v>68743</v>
      </c>
      <c r="G114" s="136">
        <v>33669</v>
      </c>
      <c r="H114" s="136">
        <v>7670</v>
      </c>
      <c r="I114" s="136">
        <v>4312</v>
      </c>
      <c r="J114" s="136">
        <v>901</v>
      </c>
      <c r="K114" s="136">
        <v>157945</v>
      </c>
      <c r="L114" s="136">
        <v>234207</v>
      </c>
      <c r="M114" s="136">
        <v>262992</v>
      </c>
      <c r="N114" s="136">
        <v>347128</v>
      </c>
      <c r="O114" s="136">
        <v>332390</v>
      </c>
      <c r="P114" s="136">
        <v>369022</v>
      </c>
      <c r="Q114" s="136">
        <v>395314</v>
      </c>
      <c r="R114" s="136">
        <v>421038</v>
      </c>
      <c r="S114" s="136">
        <v>457546</v>
      </c>
      <c r="T114" s="136">
        <v>408787</v>
      </c>
      <c r="U114" s="136">
        <v>219859</v>
      </c>
      <c r="V114" s="136">
        <v>447832</v>
      </c>
      <c r="W114" s="136">
        <v>422753</v>
      </c>
      <c r="X114" s="136">
        <v>406560</v>
      </c>
      <c r="Y114" s="136">
        <v>476275</v>
      </c>
      <c r="Z114" s="136">
        <v>453967</v>
      </c>
      <c r="AA114" s="136">
        <v>274767</v>
      </c>
      <c r="AB114" s="136">
        <v>182403</v>
      </c>
    </row>
    <row r="115" spans="1:28">
      <c r="A115" s="136" t="s">
        <v>333</v>
      </c>
      <c r="B115" s="136" t="s">
        <v>370</v>
      </c>
      <c r="C115" s="136" t="s">
        <v>785</v>
      </c>
      <c r="D115" s="144" t="s">
        <v>786</v>
      </c>
      <c r="E115" s="136">
        <v>1440</v>
      </c>
      <c r="F115" s="136">
        <v>533</v>
      </c>
      <c r="G115" s="136">
        <v>3009</v>
      </c>
      <c r="H115" s="136">
        <v>10674</v>
      </c>
      <c r="I115" s="136">
        <v>8603</v>
      </c>
      <c r="J115" s="136">
        <v>8394</v>
      </c>
      <c r="K115" s="136">
        <v>1716</v>
      </c>
      <c r="L115" s="136">
        <v>48041</v>
      </c>
      <c r="M115" s="136">
        <v>109147</v>
      </c>
      <c r="N115" s="136">
        <v>108103</v>
      </c>
      <c r="O115" s="136">
        <v>108412</v>
      </c>
      <c r="P115" s="136">
        <v>104021</v>
      </c>
      <c r="Q115" s="136">
        <v>115626</v>
      </c>
      <c r="R115" s="136">
        <v>107197</v>
      </c>
      <c r="S115" s="136">
        <v>126600</v>
      </c>
      <c r="T115" s="136">
        <v>202020</v>
      </c>
      <c r="U115" s="136">
        <v>196605</v>
      </c>
      <c r="V115" s="136">
        <v>185098</v>
      </c>
      <c r="W115" s="136">
        <v>173815</v>
      </c>
      <c r="X115" s="136">
        <v>189569</v>
      </c>
      <c r="Y115" s="136">
        <v>201701</v>
      </c>
      <c r="Z115" s="136">
        <v>198229</v>
      </c>
      <c r="AA115" s="136">
        <v>134104</v>
      </c>
      <c r="AB115" s="136">
        <v>17229</v>
      </c>
    </row>
    <row r="116" spans="1:28">
      <c r="A116" s="136" t="s">
        <v>333</v>
      </c>
      <c r="B116" s="136" t="s">
        <v>364</v>
      </c>
      <c r="C116" s="136" t="s">
        <v>787</v>
      </c>
      <c r="D116" s="144" t="s">
        <v>788</v>
      </c>
      <c r="E116" s="136">
        <v>23910</v>
      </c>
      <c r="F116" s="136">
        <v>21485</v>
      </c>
      <c r="G116" s="136">
        <v>19844</v>
      </c>
      <c r="H116" s="136">
        <v>15575</v>
      </c>
      <c r="I116" s="136">
        <v>62847</v>
      </c>
      <c r="J116" s="136">
        <v>233721</v>
      </c>
      <c r="K116" s="136">
        <v>294923</v>
      </c>
      <c r="L116" s="136">
        <v>917534</v>
      </c>
      <c r="M116" s="136">
        <v>858329</v>
      </c>
      <c r="N116" s="136">
        <v>984964</v>
      </c>
      <c r="O116" s="136">
        <v>977937</v>
      </c>
      <c r="P116" s="136">
        <v>881188</v>
      </c>
      <c r="Q116" s="136">
        <v>896311</v>
      </c>
      <c r="R116" s="136">
        <v>954198</v>
      </c>
      <c r="S116" s="136">
        <v>773070</v>
      </c>
      <c r="T116" s="136">
        <v>542806</v>
      </c>
      <c r="U116" s="136">
        <v>918403</v>
      </c>
      <c r="V116" s="136">
        <v>883497</v>
      </c>
      <c r="W116" s="136">
        <v>820428</v>
      </c>
      <c r="X116" s="136">
        <v>758612</v>
      </c>
      <c r="Y116" s="136">
        <v>766371</v>
      </c>
      <c r="Z116" s="136">
        <v>719471</v>
      </c>
      <c r="AA116" s="136">
        <v>744463</v>
      </c>
      <c r="AB116" s="136">
        <v>283409</v>
      </c>
    </row>
    <row r="117" spans="1:28">
      <c r="A117" s="136" t="s">
        <v>333</v>
      </c>
      <c r="B117" s="136" t="s">
        <v>364</v>
      </c>
      <c r="C117" s="136" t="s">
        <v>375</v>
      </c>
      <c r="D117" s="144" t="s">
        <v>376</v>
      </c>
      <c r="E117" s="136">
        <v>25261</v>
      </c>
      <c r="F117" s="136">
        <v>5827</v>
      </c>
      <c r="G117" s="136">
        <v>8634</v>
      </c>
      <c r="H117" s="136">
        <v>615</v>
      </c>
      <c r="I117" s="136">
        <v>0</v>
      </c>
      <c r="J117" s="136">
        <v>0</v>
      </c>
      <c r="K117" s="136">
        <v>0</v>
      </c>
      <c r="L117" s="136">
        <v>0</v>
      </c>
      <c r="M117" s="136">
        <v>0</v>
      </c>
      <c r="N117" s="136">
        <v>19658</v>
      </c>
      <c r="O117" s="136">
        <v>75728</v>
      </c>
      <c r="P117" s="136">
        <v>97404</v>
      </c>
      <c r="Q117" s="136">
        <v>62227</v>
      </c>
      <c r="R117" s="136">
        <v>147834</v>
      </c>
      <c r="S117" s="136">
        <v>159544</v>
      </c>
      <c r="T117" s="136">
        <v>80331</v>
      </c>
      <c r="U117" s="136">
        <v>119192</v>
      </c>
      <c r="V117" s="136">
        <v>164529</v>
      </c>
      <c r="W117" s="136">
        <v>160632</v>
      </c>
      <c r="X117" s="136">
        <v>171044</v>
      </c>
      <c r="Y117" s="136">
        <v>199428</v>
      </c>
      <c r="Z117" s="136">
        <v>158058</v>
      </c>
      <c r="AA117" s="136">
        <v>200614</v>
      </c>
      <c r="AB117" s="136">
        <v>99918</v>
      </c>
    </row>
    <row r="118" spans="1:28">
      <c r="A118" s="136" t="s">
        <v>333</v>
      </c>
      <c r="B118" s="136" t="s">
        <v>364</v>
      </c>
      <c r="C118" s="136" t="s">
        <v>789</v>
      </c>
      <c r="D118" s="144" t="s">
        <v>790</v>
      </c>
      <c r="E118" s="136">
        <v>10492</v>
      </c>
      <c r="F118" s="136">
        <v>9079</v>
      </c>
      <c r="G118" s="136">
        <v>6115</v>
      </c>
      <c r="H118" s="136">
        <v>47543</v>
      </c>
      <c r="I118" s="136">
        <v>64383</v>
      </c>
      <c r="J118" s="136">
        <v>36433</v>
      </c>
      <c r="K118" s="136">
        <v>49232</v>
      </c>
      <c r="L118" s="136">
        <v>29230</v>
      </c>
      <c r="M118" s="136">
        <v>9964</v>
      </c>
      <c r="N118" s="136">
        <v>5194</v>
      </c>
      <c r="O118" s="136">
        <v>0</v>
      </c>
      <c r="P118" s="136">
        <v>0</v>
      </c>
      <c r="Q118" s="136">
        <v>27454</v>
      </c>
      <c r="R118" s="136">
        <v>27068</v>
      </c>
      <c r="S118" s="136">
        <v>26839</v>
      </c>
      <c r="T118" s="136">
        <v>10162</v>
      </c>
      <c r="U118" s="136">
        <v>18701</v>
      </c>
      <c r="V118" s="136">
        <v>52558</v>
      </c>
      <c r="W118" s="136">
        <v>78341</v>
      </c>
      <c r="X118" s="136">
        <v>48232</v>
      </c>
      <c r="Y118" s="136">
        <v>58259</v>
      </c>
      <c r="Z118" s="136">
        <v>45510</v>
      </c>
      <c r="AA118" s="136">
        <v>46338</v>
      </c>
      <c r="AB118" s="136">
        <v>8344</v>
      </c>
    </row>
    <row r="119" spans="1:28">
      <c r="A119" s="136" t="s">
        <v>333</v>
      </c>
      <c r="B119" s="136" t="s">
        <v>364</v>
      </c>
      <c r="C119" s="136" t="s">
        <v>791</v>
      </c>
      <c r="D119" s="144" t="s">
        <v>792</v>
      </c>
      <c r="E119" s="136">
        <v>18016</v>
      </c>
      <c r="F119" s="136">
        <v>9510</v>
      </c>
      <c r="G119" s="136">
        <v>8248</v>
      </c>
      <c r="H119" s="136">
        <v>10155</v>
      </c>
      <c r="I119" s="136">
        <v>13454</v>
      </c>
      <c r="J119" s="136">
        <v>16598</v>
      </c>
      <c r="K119" s="136">
        <v>4450</v>
      </c>
      <c r="L119" s="136">
        <v>10613</v>
      </c>
      <c r="M119" s="136">
        <v>7045</v>
      </c>
      <c r="N119" s="136">
        <v>3472</v>
      </c>
      <c r="O119" s="136">
        <v>130</v>
      </c>
      <c r="P119" s="136">
        <v>101</v>
      </c>
      <c r="Q119" s="136">
        <v>1345</v>
      </c>
      <c r="R119" s="136">
        <v>14834</v>
      </c>
      <c r="S119" s="136">
        <v>26538</v>
      </c>
      <c r="T119" s="136">
        <v>9791</v>
      </c>
      <c r="U119" s="136">
        <v>13391</v>
      </c>
      <c r="V119" s="136">
        <v>22903</v>
      </c>
      <c r="W119" s="136">
        <v>26432</v>
      </c>
      <c r="X119" s="136">
        <v>21384</v>
      </c>
      <c r="Y119" s="136">
        <v>25897</v>
      </c>
      <c r="Z119" s="136">
        <v>21798</v>
      </c>
      <c r="AA119" s="136">
        <v>15236</v>
      </c>
      <c r="AB119" s="136">
        <v>18996</v>
      </c>
    </row>
    <row r="120" spans="1:28">
      <c r="A120" s="136" t="s">
        <v>381</v>
      </c>
      <c r="B120" s="136" t="s">
        <v>382</v>
      </c>
      <c r="C120" s="136" t="s">
        <v>667</v>
      </c>
      <c r="D120" s="144" t="s">
        <v>668</v>
      </c>
      <c r="E120" s="136">
        <v>91492</v>
      </c>
      <c r="F120" s="136">
        <v>138841</v>
      </c>
      <c r="G120" s="136">
        <v>152198</v>
      </c>
      <c r="H120" s="136">
        <v>159968</v>
      </c>
      <c r="I120" s="136">
        <v>169532</v>
      </c>
      <c r="J120" s="136">
        <v>169657</v>
      </c>
      <c r="K120" s="136">
        <v>158023</v>
      </c>
      <c r="L120" s="136">
        <v>89246</v>
      </c>
      <c r="M120" s="136">
        <v>77321</v>
      </c>
      <c r="N120" s="136">
        <v>141753</v>
      </c>
      <c r="O120" s="136">
        <v>124962</v>
      </c>
      <c r="P120" s="136">
        <v>120680</v>
      </c>
      <c r="Q120" s="136">
        <v>145911</v>
      </c>
      <c r="R120" s="136">
        <v>168779</v>
      </c>
      <c r="S120" s="136">
        <v>210918</v>
      </c>
      <c r="T120" s="136">
        <v>122700</v>
      </c>
      <c r="U120" s="136">
        <v>200538</v>
      </c>
      <c r="V120" s="136">
        <v>197242</v>
      </c>
      <c r="W120" s="136">
        <v>253285</v>
      </c>
      <c r="X120" s="136">
        <v>159087</v>
      </c>
      <c r="Y120" s="136">
        <v>248699</v>
      </c>
      <c r="Z120" s="136">
        <v>284034</v>
      </c>
      <c r="AA120" s="136">
        <v>272270</v>
      </c>
      <c r="AB120" s="136">
        <v>68716</v>
      </c>
    </row>
    <row r="121" spans="1:28">
      <c r="A121" s="136" t="s">
        <v>381</v>
      </c>
      <c r="B121" s="136" t="s">
        <v>382</v>
      </c>
      <c r="C121" s="136" t="s">
        <v>383</v>
      </c>
      <c r="D121" s="144" t="s">
        <v>384</v>
      </c>
      <c r="E121" s="136">
        <v>154152</v>
      </c>
      <c r="F121" s="136">
        <v>159568</v>
      </c>
      <c r="G121" s="136">
        <v>171522</v>
      </c>
      <c r="H121" s="136">
        <v>142376</v>
      </c>
      <c r="I121" s="136">
        <v>140060</v>
      </c>
      <c r="J121" s="136">
        <v>156496</v>
      </c>
      <c r="K121" s="136">
        <v>107958</v>
      </c>
      <c r="L121" s="136">
        <v>62438</v>
      </c>
      <c r="M121" s="136">
        <v>43048</v>
      </c>
      <c r="N121" s="136">
        <v>21304</v>
      </c>
      <c r="O121" s="136">
        <v>17889</v>
      </c>
      <c r="P121" s="136">
        <v>15578</v>
      </c>
      <c r="Q121" s="136">
        <v>15578</v>
      </c>
      <c r="R121" s="136">
        <v>109658</v>
      </c>
      <c r="S121" s="136">
        <v>258248</v>
      </c>
      <c r="T121" s="136">
        <v>308206</v>
      </c>
      <c r="U121" s="136">
        <v>267306</v>
      </c>
      <c r="V121" s="136">
        <v>262979</v>
      </c>
      <c r="W121" s="136">
        <v>345954</v>
      </c>
      <c r="X121" s="136">
        <v>320840</v>
      </c>
      <c r="Y121" s="136">
        <v>218739</v>
      </c>
      <c r="Z121" s="136">
        <v>309014</v>
      </c>
      <c r="AA121" s="136">
        <v>244072</v>
      </c>
      <c r="AB121" s="136">
        <v>227254</v>
      </c>
    </row>
    <row r="122" spans="1:28">
      <c r="A122" s="136" t="s">
        <v>381</v>
      </c>
      <c r="B122" s="136" t="s">
        <v>382</v>
      </c>
      <c r="C122" s="136" t="s">
        <v>669</v>
      </c>
      <c r="D122" s="144" t="s">
        <v>670</v>
      </c>
      <c r="E122" s="136">
        <v>121098</v>
      </c>
      <c r="F122" s="136">
        <v>209577</v>
      </c>
      <c r="G122" s="136">
        <v>180739</v>
      </c>
      <c r="H122" s="136">
        <v>202538</v>
      </c>
      <c r="I122" s="136">
        <v>205099</v>
      </c>
      <c r="J122" s="136">
        <v>194285</v>
      </c>
      <c r="K122" s="136">
        <v>141172</v>
      </c>
      <c r="L122" s="136">
        <v>112357</v>
      </c>
      <c r="M122" s="136">
        <v>39668</v>
      </c>
      <c r="N122" s="136">
        <v>30123</v>
      </c>
      <c r="O122" s="136">
        <v>8224</v>
      </c>
      <c r="P122" s="136">
        <v>12657</v>
      </c>
      <c r="Q122" s="136">
        <v>3689</v>
      </c>
      <c r="R122" s="136">
        <v>1378</v>
      </c>
      <c r="S122" s="136">
        <v>7339</v>
      </c>
      <c r="T122" s="136">
        <v>2996</v>
      </c>
      <c r="U122" s="136">
        <v>42213</v>
      </c>
      <c r="V122" s="136">
        <v>145593</v>
      </c>
      <c r="W122" s="136">
        <v>95117</v>
      </c>
      <c r="X122" s="136">
        <v>165491</v>
      </c>
      <c r="Y122" s="136">
        <v>117661</v>
      </c>
      <c r="Z122" s="136">
        <v>200493</v>
      </c>
      <c r="AA122" s="136">
        <v>189930</v>
      </c>
      <c r="AB122" s="136">
        <v>166230</v>
      </c>
    </row>
    <row r="123" spans="1:28">
      <c r="A123" s="136" t="s">
        <v>381</v>
      </c>
      <c r="B123" s="136" t="s">
        <v>382</v>
      </c>
      <c r="C123" s="136" t="s">
        <v>385</v>
      </c>
      <c r="D123" s="144" t="s">
        <v>386</v>
      </c>
      <c r="E123" s="136">
        <v>41544</v>
      </c>
      <c r="F123" s="136">
        <v>10638</v>
      </c>
      <c r="G123" s="136">
        <v>0</v>
      </c>
      <c r="H123" s="136">
        <v>0</v>
      </c>
      <c r="I123" s="136">
        <v>0</v>
      </c>
      <c r="J123" s="136">
        <v>0</v>
      </c>
      <c r="K123" s="136">
        <v>0</v>
      </c>
      <c r="L123" s="136">
        <v>339</v>
      </c>
      <c r="M123" s="136">
        <v>36872</v>
      </c>
      <c r="N123" s="136">
        <v>102475</v>
      </c>
      <c r="O123" s="136">
        <v>244449</v>
      </c>
      <c r="P123" s="136">
        <v>231276</v>
      </c>
      <c r="Q123" s="136">
        <v>190955</v>
      </c>
      <c r="R123" s="136">
        <v>372503</v>
      </c>
      <c r="S123" s="136">
        <v>415484</v>
      </c>
      <c r="T123" s="136">
        <v>367644</v>
      </c>
      <c r="U123" s="136">
        <v>384923</v>
      </c>
      <c r="V123" s="136">
        <v>468685</v>
      </c>
      <c r="W123" s="136">
        <v>507617</v>
      </c>
      <c r="X123" s="136">
        <v>490811</v>
      </c>
      <c r="Y123" s="136">
        <v>425118</v>
      </c>
      <c r="Z123" s="136">
        <v>496474</v>
      </c>
      <c r="AA123" s="136">
        <v>487362</v>
      </c>
      <c r="AB123" s="136">
        <v>341843</v>
      </c>
    </row>
    <row r="124" spans="1:28">
      <c r="A124" s="136" t="s">
        <v>381</v>
      </c>
      <c r="B124" s="136" t="s">
        <v>382</v>
      </c>
      <c r="C124" s="136" t="s">
        <v>793</v>
      </c>
      <c r="D124" s="144" t="s">
        <v>794</v>
      </c>
      <c r="E124" s="136">
        <v>25718</v>
      </c>
      <c r="F124" s="136">
        <v>31254</v>
      </c>
      <c r="G124" s="136">
        <v>56134</v>
      </c>
      <c r="H124" s="136">
        <v>24685</v>
      </c>
      <c r="I124" s="136">
        <v>45628</v>
      </c>
      <c r="J124" s="136">
        <v>32939</v>
      </c>
      <c r="K124" s="136">
        <v>25545</v>
      </c>
      <c r="L124" s="136">
        <v>10364</v>
      </c>
      <c r="M124" s="136">
        <v>48</v>
      </c>
      <c r="N124" s="136">
        <v>0</v>
      </c>
      <c r="O124" s="136">
        <v>0</v>
      </c>
      <c r="P124" s="136">
        <v>1036</v>
      </c>
      <c r="Q124" s="136">
        <v>2915</v>
      </c>
      <c r="R124" s="136">
        <v>32164</v>
      </c>
      <c r="S124" s="136">
        <v>40045</v>
      </c>
      <c r="T124" s="136">
        <v>40307</v>
      </c>
      <c r="U124" s="136">
        <v>32035</v>
      </c>
      <c r="V124" s="136">
        <v>34795</v>
      </c>
      <c r="W124" s="136">
        <v>17452</v>
      </c>
      <c r="X124" s="136">
        <v>29107</v>
      </c>
      <c r="Y124" s="136">
        <v>21149</v>
      </c>
      <c r="Z124" s="136">
        <v>13581</v>
      </c>
      <c r="AA124" s="136">
        <v>9679</v>
      </c>
      <c r="AB124" s="136">
        <v>8684</v>
      </c>
    </row>
    <row r="125" spans="1:28">
      <c r="A125" s="136" t="s">
        <v>381</v>
      </c>
      <c r="B125" s="136" t="s">
        <v>382</v>
      </c>
      <c r="C125" s="136" t="s">
        <v>387</v>
      </c>
      <c r="D125" s="144" t="s">
        <v>388</v>
      </c>
      <c r="E125" s="136">
        <v>0</v>
      </c>
      <c r="F125" s="136">
        <v>0</v>
      </c>
      <c r="G125" s="136">
        <v>0</v>
      </c>
      <c r="H125" s="136">
        <v>0</v>
      </c>
      <c r="I125" s="136">
        <v>0</v>
      </c>
      <c r="J125" s="136">
        <v>0</v>
      </c>
      <c r="K125" s="136">
        <v>11023</v>
      </c>
      <c r="L125" s="136">
        <v>131804</v>
      </c>
      <c r="M125" s="136">
        <v>136317</v>
      </c>
      <c r="N125" s="136">
        <v>138176</v>
      </c>
      <c r="O125" s="136">
        <v>133248</v>
      </c>
      <c r="P125" s="136">
        <v>144027</v>
      </c>
      <c r="Q125" s="136">
        <v>146354</v>
      </c>
      <c r="R125" s="136">
        <v>135879</v>
      </c>
      <c r="S125" s="136">
        <v>155035</v>
      </c>
      <c r="T125" s="136">
        <v>135019</v>
      </c>
      <c r="U125" s="136">
        <v>156080</v>
      </c>
      <c r="V125" s="136">
        <v>117749</v>
      </c>
      <c r="W125" s="136">
        <v>159002</v>
      </c>
      <c r="X125" s="136">
        <v>162949</v>
      </c>
      <c r="Y125" s="136">
        <v>111663</v>
      </c>
      <c r="Z125" s="136">
        <v>154759</v>
      </c>
      <c r="AA125" s="136">
        <v>95571</v>
      </c>
      <c r="AB125" s="136">
        <v>0</v>
      </c>
    </row>
    <row r="126" spans="1:28">
      <c r="A126" s="136" t="s">
        <v>381</v>
      </c>
      <c r="B126" s="136" t="s">
        <v>389</v>
      </c>
      <c r="C126" s="136" t="s">
        <v>390</v>
      </c>
      <c r="D126" s="144" t="s">
        <v>391</v>
      </c>
      <c r="E126" s="136">
        <v>194493</v>
      </c>
      <c r="F126" s="136">
        <v>397646</v>
      </c>
      <c r="G126" s="136">
        <v>358576</v>
      </c>
      <c r="H126" s="136">
        <v>163129</v>
      </c>
      <c r="I126" s="136">
        <v>388190</v>
      </c>
      <c r="J126" s="136">
        <v>380686</v>
      </c>
      <c r="K126" s="136">
        <v>166697</v>
      </c>
      <c r="L126" s="136">
        <v>414540</v>
      </c>
      <c r="M126" s="136">
        <v>30753</v>
      </c>
      <c r="N126" s="136">
        <v>99484</v>
      </c>
      <c r="O126" s="136">
        <v>132963</v>
      </c>
      <c r="P126" s="136">
        <v>86128</v>
      </c>
      <c r="Q126" s="136">
        <v>146648</v>
      </c>
      <c r="R126" s="136">
        <v>234031</v>
      </c>
      <c r="S126" s="136">
        <v>194353</v>
      </c>
      <c r="T126" s="136">
        <v>268315</v>
      </c>
      <c r="U126" s="136">
        <v>180552</v>
      </c>
      <c r="V126" s="136">
        <v>277436</v>
      </c>
      <c r="W126" s="136">
        <v>303832</v>
      </c>
      <c r="X126" s="136">
        <v>228765</v>
      </c>
      <c r="Y126" s="136">
        <v>210671</v>
      </c>
      <c r="Z126" s="136">
        <v>299521</v>
      </c>
      <c r="AA126" s="136">
        <v>260267</v>
      </c>
      <c r="AB126" s="136">
        <v>143969</v>
      </c>
    </row>
    <row r="127" spans="1:28">
      <c r="A127" s="136" t="s">
        <v>381</v>
      </c>
      <c r="B127" s="136" t="s">
        <v>392</v>
      </c>
      <c r="C127" s="136" t="s">
        <v>795</v>
      </c>
      <c r="D127" s="144" t="s">
        <v>796</v>
      </c>
      <c r="E127" s="136">
        <v>4458</v>
      </c>
      <c r="F127" s="136">
        <v>2149</v>
      </c>
      <c r="G127" s="136">
        <v>1933</v>
      </c>
      <c r="H127" s="136">
        <v>1852</v>
      </c>
      <c r="I127" s="136">
        <v>2784</v>
      </c>
      <c r="J127" s="136">
        <v>6967</v>
      </c>
      <c r="K127" s="136">
        <v>11160</v>
      </c>
      <c r="L127" s="136">
        <v>35515</v>
      </c>
      <c r="M127" s="136">
        <v>38323</v>
      </c>
      <c r="N127" s="136">
        <v>23112</v>
      </c>
      <c r="O127" s="136">
        <v>34739</v>
      </c>
      <c r="P127" s="136">
        <v>18453</v>
      </c>
      <c r="Q127" s="136">
        <v>35108</v>
      </c>
      <c r="R127" s="136">
        <v>32215</v>
      </c>
      <c r="S127" s="136">
        <v>53515</v>
      </c>
      <c r="T127" s="136">
        <v>25561</v>
      </c>
      <c r="U127" s="136">
        <v>70985</v>
      </c>
      <c r="V127" s="136">
        <v>73423</v>
      </c>
      <c r="W127" s="136">
        <v>60329</v>
      </c>
      <c r="X127" s="136">
        <v>78272</v>
      </c>
      <c r="Y127" s="136">
        <v>54664</v>
      </c>
      <c r="Z127" s="136">
        <v>88244</v>
      </c>
      <c r="AA127" s="136">
        <v>54841</v>
      </c>
      <c r="AB127" s="136">
        <v>74793</v>
      </c>
    </row>
    <row r="128" spans="1:28">
      <c r="A128" s="136" t="s">
        <v>381</v>
      </c>
      <c r="B128" s="136" t="s">
        <v>392</v>
      </c>
      <c r="C128" s="136" t="s">
        <v>797</v>
      </c>
      <c r="D128" s="144" t="s">
        <v>798</v>
      </c>
      <c r="E128" s="136">
        <v>19981</v>
      </c>
      <c r="F128" s="136">
        <v>12342</v>
      </c>
      <c r="G128" s="136">
        <v>0</v>
      </c>
      <c r="H128" s="136">
        <v>0</v>
      </c>
      <c r="I128" s="136">
        <v>0</v>
      </c>
      <c r="J128" s="136">
        <v>4496</v>
      </c>
      <c r="K128" s="136">
        <v>9566</v>
      </c>
      <c r="L128" s="136">
        <v>24522</v>
      </c>
      <c r="M128" s="136">
        <v>273984</v>
      </c>
      <c r="N128" s="136">
        <v>238212</v>
      </c>
      <c r="O128" s="136">
        <v>240003</v>
      </c>
      <c r="P128" s="136">
        <v>255413</v>
      </c>
      <c r="Q128" s="136">
        <v>275303</v>
      </c>
      <c r="R128" s="136">
        <v>286126</v>
      </c>
      <c r="S128" s="136">
        <v>275690</v>
      </c>
      <c r="T128" s="136">
        <v>214190</v>
      </c>
      <c r="U128" s="136">
        <v>257934</v>
      </c>
      <c r="V128" s="136">
        <v>183547</v>
      </c>
      <c r="W128" s="136">
        <v>274188</v>
      </c>
      <c r="X128" s="136">
        <v>253915</v>
      </c>
      <c r="Y128" s="136">
        <v>200445</v>
      </c>
      <c r="Z128" s="136">
        <v>268680</v>
      </c>
      <c r="AA128" s="136">
        <v>235473</v>
      </c>
      <c r="AB128" s="136">
        <v>171278</v>
      </c>
    </row>
    <row r="129" spans="1:28">
      <c r="A129" s="136" t="s">
        <v>381</v>
      </c>
      <c r="B129" s="136" t="s">
        <v>392</v>
      </c>
      <c r="C129" s="136" t="s">
        <v>395</v>
      </c>
      <c r="D129" s="144" t="s">
        <v>396</v>
      </c>
      <c r="E129" s="136">
        <v>4104</v>
      </c>
      <c r="F129" s="136">
        <v>2227</v>
      </c>
      <c r="G129" s="136">
        <v>0</v>
      </c>
      <c r="H129" s="136">
        <v>0</v>
      </c>
      <c r="I129" s="136">
        <v>0</v>
      </c>
      <c r="J129" s="136">
        <v>0</v>
      </c>
      <c r="K129" s="136">
        <v>0</v>
      </c>
      <c r="L129" s="136">
        <v>10425</v>
      </c>
      <c r="M129" s="136">
        <v>28658</v>
      </c>
      <c r="N129" s="136">
        <v>29851</v>
      </c>
      <c r="O129" s="136">
        <v>20157</v>
      </c>
      <c r="P129" s="136">
        <v>2880</v>
      </c>
      <c r="Q129" s="136">
        <v>2770</v>
      </c>
      <c r="R129" s="136">
        <v>10477</v>
      </c>
      <c r="S129" s="136">
        <v>33271</v>
      </c>
      <c r="T129" s="136">
        <v>106810</v>
      </c>
      <c r="U129" s="136">
        <v>96984</v>
      </c>
      <c r="V129" s="136">
        <v>114143</v>
      </c>
      <c r="W129" s="136">
        <v>139947</v>
      </c>
      <c r="X129" s="136">
        <v>114932</v>
      </c>
      <c r="Y129" s="136">
        <v>80350</v>
      </c>
      <c r="Z129" s="136">
        <v>115359</v>
      </c>
      <c r="AA129" s="136">
        <v>33930</v>
      </c>
      <c r="AB129" s="136">
        <v>9693</v>
      </c>
    </row>
    <row r="130" spans="1:28">
      <c r="A130" s="136" t="s">
        <v>381</v>
      </c>
      <c r="B130" s="136" t="s">
        <v>392</v>
      </c>
      <c r="C130" s="136" t="s">
        <v>397</v>
      </c>
      <c r="D130" s="144" t="s">
        <v>398</v>
      </c>
      <c r="E130" s="136">
        <v>28240</v>
      </c>
      <c r="F130" s="136">
        <v>3251</v>
      </c>
      <c r="G130" s="136">
        <v>0</v>
      </c>
      <c r="H130" s="136">
        <v>0</v>
      </c>
      <c r="I130" s="136">
        <v>0</v>
      </c>
      <c r="J130" s="136">
        <v>0</v>
      </c>
      <c r="K130" s="136">
        <v>60483</v>
      </c>
      <c r="L130" s="136">
        <v>164481</v>
      </c>
      <c r="M130" s="136">
        <v>134361</v>
      </c>
      <c r="N130" s="136">
        <v>126718</v>
      </c>
      <c r="O130" s="136">
        <v>106172</v>
      </c>
      <c r="P130" s="136">
        <v>113025</v>
      </c>
      <c r="Q130" s="136">
        <v>171789</v>
      </c>
      <c r="R130" s="136">
        <v>260539</v>
      </c>
      <c r="S130" s="136">
        <v>291761</v>
      </c>
      <c r="T130" s="136">
        <v>236530</v>
      </c>
      <c r="U130" s="136">
        <v>238390</v>
      </c>
      <c r="V130" s="136">
        <v>228886</v>
      </c>
      <c r="W130" s="136">
        <v>276149</v>
      </c>
      <c r="X130" s="136">
        <v>208677</v>
      </c>
      <c r="Y130" s="136">
        <v>233198</v>
      </c>
      <c r="Z130" s="136">
        <v>104336</v>
      </c>
      <c r="AA130" s="136">
        <v>87234</v>
      </c>
      <c r="AB130" s="136">
        <v>3811</v>
      </c>
    </row>
    <row r="131" spans="1:28">
      <c r="A131" s="136" t="s">
        <v>381</v>
      </c>
      <c r="B131" s="136" t="s">
        <v>389</v>
      </c>
      <c r="C131" s="136" t="s">
        <v>799</v>
      </c>
      <c r="D131" s="144" t="s">
        <v>800</v>
      </c>
      <c r="E131" s="136">
        <v>28220</v>
      </c>
      <c r="F131" s="136">
        <v>4518</v>
      </c>
      <c r="G131" s="136">
        <v>0</v>
      </c>
      <c r="H131" s="136">
        <v>847</v>
      </c>
      <c r="I131" s="136">
        <v>56314</v>
      </c>
      <c r="J131" s="136">
        <v>143980</v>
      </c>
      <c r="K131" s="136">
        <v>324492</v>
      </c>
      <c r="L131" s="136">
        <v>317347</v>
      </c>
      <c r="M131" s="136">
        <v>338946</v>
      </c>
      <c r="N131" s="136">
        <v>363293</v>
      </c>
      <c r="O131" s="136">
        <v>340351</v>
      </c>
      <c r="P131" s="136">
        <v>354721</v>
      </c>
      <c r="Q131" s="136">
        <v>368545</v>
      </c>
      <c r="R131" s="136">
        <v>405318</v>
      </c>
      <c r="S131" s="136">
        <v>390678</v>
      </c>
      <c r="T131" s="136">
        <v>420996</v>
      </c>
      <c r="U131" s="136">
        <v>378971</v>
      </c>
      <c r="V131" s="136">
        <v>402074</v>
      </c>
      <c r="W131" s="136">
        <v>327932</v>
      </c>
      <c r="X131" s="136">
        <v>349860</v>
      </c>
      <c r="Y131" s="136">
        <v>385932</v>
      </c>
      <c r="Z131" s="136">
        <v>310629</v>
      </c>
      <c r="AA131" s="136">
        <v>230926</v>
      </c>
      <c r="AB131" s="136">
        <v>39322</v>
      </c>
    </row>
    <row r="132" spans="1:28">
      <c r="A132" s="136" t="s">
        <v>381</v>
      </c>
      <c r="B132" s="136" t="s">
        <v>389</v>
      </c>
      <c r="C132" s="136" t="s">
        <v>399</v>
      </c>
      <c r="D132" s="144" t="s">
        <v>400</v>
      </c>
      <c r="E132" s="136">
        <v>108682</v>
      </c>
      <c r="F132" s="136">
        <v>40268</v>
      </c>
      <c r="G132" s="136">
        <v>17591</v>
      </c>
      <c r="H132" s="136">
        <v>7976</v>
      </c>
      <c r="I132" s="136">
        <v>10590</v>
      </c>
      <c r="J132" s="136">
        <v>50646</v>
      </c>
      <c r="K132" s="136">
        <v>145511</v>
      </c>
      <c r="L132" s="136">
        <v>137613</v>
      </c>
      <c r="M132" s="136">
        <v>146341</v>
      </c>
      <c r="N132" s="136">
        <v>143366</v>
      </c>
      <c r="O132" s="136">
        <v>143802</v>
      </c>
      <c r="P132" s="136">
        <v>156478</v>
      </c>
      <c r="Q132" s="136">
        <v>165974</v>
      </c>
      <c r="R132" s="136">
        <v>192528</v>
      </c>
      <c r="S132" s="136">
        <v>138072</v>
      </c>
      <c r="T132" s="136">
        <v>162567</v>
      </c>
      <c r="U132" s="136">
        <v>179579</v>
      </c>
      <c r="V132" s="136">
        <v>151715</v>
      </c>
      <c r="W132" s="136">
        <v>127404</v>
      </c>
      <c r="X132" s="136">
        <v>130694</v>
      </c>
      <c r="Y132" s="136">
        <v>162720</v>
      </c>
      <c r="Z132" s="136">
        <v>177078</v>
      </c>
      <c r="AA132" s="136">
        <v>164701</v>
      </c>
      <c r="AB132" s="136">
        <v>117177</v>
      </c>
    </row>
    <row r="133" spans="1:28">
      <c r="A133" s="136" t="s">
        <v>381</v>
      </c>
      <c r="B133" s="136" t="s">
        <v>389</v>
      </c>
      <c r="C133" s="136" t="s">
        <v>401</v>
      </c>
      <c r="D133" s="144" t="s">
        <v>402</v>
      </c>
      <c r="E133" s="136">
        <v>75741</v>
      </c>
      <c r="F133" s="136">
        <v>65465</v>
      </c>
      <c r="G133" s="136">
        <v>16722</v>
      </c>
      <c r="H133" s="136">
        <v>659</v>
      </c>
      <c r="I133" s="136">
        <v>0</v>
      </c>
      <c r="J133" s="136">
        <v>0</v>
      </c>
      <c r="K133" s="136">
        <v>194</v>
      </c>
      <c r="L133" s="136">
        <v>208792</v>
      </c>
      <c r="M133" s="136">
        <v>317565</v>
      </c>
      <c r="N133" s="136">
        <v>287878</v>
      </c>
      <c r="O133" s="136">
        <v>303571</v>
      </c>
      <c r="P133" s="136">
        <v>297795</v>
      </c>
      <c r="Q133" s="136">
        <v>256731</v>
      </c>
      <c r="R133" s="136">
        <v>288418</v>
      </c>
      <c r="S133" s="136">
        <v>299919</v>
      </c>
      <c r="T133" s="136">
        <v>313179</v>
      </c>
      <c r="U133" s="136">
        <v>385100</v>
      </c>
      <c r="V133" s="136">
        <v>373417</v>
      </c>
      <c r="W133" s="136">
        <v>420545</v>
      </c>
      <c r="X133" s="136">
        <v>393572</v>
      </c>
      <c r="Y133" s="136">
        <v>349862</v>
      </c>
      <c r="Z133" s="136">
        <v>397273</v>
      </c>
      <c r="AA133" s="136">
        <v>276400</v>
      </c>
      <c r="AB133" s="136">
        <v>68388</v>
      </c>
    </row>
    <row r="134" spans="1:28">
      <c r="A134" s="136" t="s">
        <v>381</v>
      </c>
      <c r="B134" s="136" t="s">
        <v>403</v>
      </c>
      <c r="C134" s="136" t="s">
        <v>404</v>
      </c>
      <c r="D134" s="144" t="s">
        <v>405</v>
      </c>
      <c r="E134" s="136">
        <v>201334</v>
      </c>
      <c r="F134" s="136">
        <v>203043</v>
      </c>
      <c r="G134" s="136">
        <v>206309</v>
      </c>
      <c r="H134" s="136">
        <v>224110</v>
      </c>
      <c r="I134" s="136">
        <v>285739</v>
      </c>
      <c r="J134" s="136">
        <v>227590</v>
      </c>
      <c r="K134" s="136">
        <v>210862</v>
      </c>
      <c r="L134" s="136">
        <v>103969</v>
      </c>
      <c r="M134" s="136">
        <v>78283</v>
      </c>
      <c r="N134" s="136">
        <v>89138</v>
      </c>
      <c r="O134" s="136">
        <v>81127</v>
      </c>
      <c r="P134" s="136">
        <v>86705</v>
      </c>
      <c r="Q134" s="136">
        <v>67689</v>
      </c>
      <c r="R134" s="136">
        <v>117036</v>
      </c>
      <c r="S134" s="136">
        <v>64392</v>
      </c>
      <c r="T134" s="136">
        <v>103290</v>
      </c>
      <c r="U134" s="136">
        <v>103623</v>
      </c>
      <c r="V134" s="136">
        <v>61694</v>
      </c>
      <c r="W134" s="136">
        <v>67694</v>
      </c>
      <c r="X134" s="136">
        <v>137378</v>
      </c>
      <c r="Y134" s="136">
        <v>103152</v>
      </c>
      <c r="Z134" s="136">
        <v>241535</v>
      </c>
      <c r="AA134" s="136">
        <v>207380</v>
      </c>
      <c r="AB134" s="136">
        <v>193549</v>
      </c>
    </row>
    <row r="135" spans="1:28">
      <c r="A135" s="136" t="s">
        <v>381</v>
      </c>
      <c r="B135" s="136" t="s">
        <v>406</v>
      </c>
      <c r="C135" s="136" t="s">
        <v>407</v>
      </c>
      <c r="D135" s="144" t="s">
        <v>408</v>
      </c>
      <c r="E135" s="136">
        <v>548373</v>
      </c>
      <c r="F135" s="136">
        <v>667674</v>
      </c>
      <c r="G135" s="136">
        <v>654019</v>
      </c>
      <c r="H135" s="136">
        <v>710776</v>
      </c>
      <c r="I135" s="136">
        <v>716645</v>
      </c>
      <c r="J135" s="136">
        <v>662424</v>
      </c>
      <c r="K135" s="136">
        <v>679838</v>
      </c>
      <c r="L135" s="136">
        <v>688843</v>
      </c>
      <c r="M135" s="136">
        <v>542689</v>
      </c>
      <c r="N135" s="136">
        <v>839610</v>
      </c>
      <c r="O135" s="136">
        <v>375736</v>
      </c>
      <c r="P135" s="136">
        <v>738114</v>
      </c>
      <c r="Q135" s="136">
        <v>875195</v>
      </c>
      <c r="R135" s="136">
        <v>947134</v>
      </c>
      <c r="S135" s="136">
        <v>926804</v>
      </c>
      <c r="T135" s="136">
        <v>941485</v>
      </c>
      <c r="U135" s="136">
        <v>664280</v>
      </c>
      <c r="V135" s="136">
        <v>660752</v>
      </c>
      <c r="W135" s="136">
        <v>495327</v>
      </c>
      <c r="X135" s="136">
        <v>615747</v>
      </c>
      <c r="Y135" s="136">
        <v>538844</v>
      </c>
      <c r="Z135" s="136">
        <v>502559</v>
      </c>
      <c r="AA135" s="136">
        <v>474148</v>
      </c>
      <c r="AB135" s="136">
        <v>157864</v>
      </c>
    </row>
    <row r="136" spans="1:28">
      <c r="A136" s="136" t="s">
        <v>381</v>
      </c>
      <c r="B136" s="136" t="s">
        <v>406</v>
      </c>
      <c r="C136" s="136" t="s">
        <v>411</v>
      </c>
      <c r="D136" s="144" t="s">
        <v>412</v>
      </c>
      <c r="E136" s="136">
        <v>178983</v>
      </c>
      <c r="F136" s="136">
        <v>184968</v>
      </c>
      <c r="G136" s="136">
        <v>184953</v>
      </c>
      <c r="H136" s="136">
        <v>185882</v>
      </c>
      <c r="I136" s="136">
        <v>199087</v>
      </c>
      <c r="J136" s="136">
        <v>176584</v>
      </c>
      <c r="K136" s="136">
        <v>199786</v>
      </c>
      <c r="L136" s="136">
        <v>199591</v>
      </c>
      <c r="M136" s="136">
        <v>207553</v>
      </c>
      <c r="N136" s="136">
        <v>321608</v>
      </c>
      <c r="O136" s="136">
        <v>229415</v>
      </c>
      <c r="P136" s="136">
        <v>206931</v>
      </c>
      <c r="Q136" s="136">
        <v>286206</v>
      </c>
      <c r="R136" s="136">
        <v>296856</v>
      </c>
      <c r="S136" s="136">
        <v>306514</v>
      </c>
      <c r="T136" s="136">
        <v>267421</v>
      </c>
      <c r="U136" s="136">
        <v>300735</v>
      </c>
      <c r="V136" s="136">
        <v>356514</v>
      </c>
      <c r="W136" s="136">
        <v>316343</v>
      </c>
      <c r="X136" s="136">
        <v>344701</v>
      </c>
      <c r="Y136" s="136">
        <v>304870</v>
      </c>
      <c r="Z136" s="136">
        <v>303881</v>
      </c>
      <c r="AA136" s="136">
        <v>309077</v>
      </c>
      <c r="AB136" s="136">
        <v>275689</v>
      </c>
    </row>
    <row r="137" spans="1:28">
      <c r="A137" s="136" t="s">
        <v>381</v>
      </c>
      <c r="B137" s="136" t="s">
        <v>406</v>
      </c>
      <c r="C137" s="136" t="s">
        <v>413</v>
      </c>
      <c r="D137" s="144" t="s">
        <v>414</v>
      </c>
      <c r="E137" s="136">
        <v>34955</v>
      </c>
      <c r="F137" s="136">
        <v>0</v>
      </c>
      <c r="G137" s="136">
        <v>0</v>
      </c>
      <c r="H137" s="136">
        <v>3055</v>
      </c>
      <c r="I137" s="136">
        <v>14008</v>
      </c>
      <c r="J137" s="136">
        <v>44762</v>
      </c>
      <c r="K137" s="136">
        <v>52423</v>
      </c>
      <c r="L137" s="136">
        <v>229834</v>
      </c>
      <c r="M137" s="136">
        <v>349967</v>
      </c>
      <c r="N137" s="136">
        <v>334396</v>
      </c>
      <c r="O137" s="136">
        <v>334804</v>
      </c>
      <c r="P137" s="136">
        <v>312994</v>
      </c>
      <c r="Q137" s="136">
        <v>318897</v>
      </c>
      <c r="R137" s="136">
        <v>337657</v>
      </c>
      <c r="S137" s="136">
        <v>267102</v>
      </c>
      <c r="T137" s="136">
        <v>347627</v>
      </c>
      <c r="U137" s="136">
        <v>386664</v>
      </c>
      <c r="V137" s="136">
        <v>299110</v>
      </c>
      <c r="W137" s="136">
        <v>314059</v>
      </c>
      <c r="X137" s="136">
        <v>284217</v>
      </c>
      <c r="Y137" s="136">
        <v>255203</v>
      </c>
      <c r="Z137" s="136">
        <v>265862</v>
      </c>
      <c r="AA137" s="136">
        <v>238004</v>
      </c>
      <c r="AB137" s="136">
        <v>33886</v>
      </c>
    </row>
    <row r="138" spans="1:28">
      <c r="A138" s="136" t="s">
        <v>381</v>
      </c>
      <c r="B138" s="136" t="s">
        <v>415</v>
      </c>
      <c r="C138" s="136" t="s">
        <v>801</v>
      </c>
      <c r="D138" s="144" t="s">
        <v>802</v>
      </c>
      <c r="E138" s="136">
        <v>0</v>
      </c>
      <c r="F138" s="136">
        <v>0</v>
      </c>
      <c r="G138" s="136">
        <v>0</v>
      </c>
      <c r="H138" s="136">
        <v>0</v>
      </c>
      <c r="I138" s="136">
        <v>0</v>
      </c>
      <c r="J138" s="136">
        <v>0</v>
      </c>
      <c r="K138" s="136">
        <v>0</v>
      </c>
      <c r="L138" s="136">
        <v>0</v>
      </c>
      <c r="M138" s="136">
        <v>0</v>
      </c>
      <c r="N138" s="136">
        <v>20</v>
      </c>
      <c r="O138" s="136">
        <v>0</v>
      </c>
      <c r="P138" s="136">
        <v>1026</v>
      </c>
      <c r="Q138" s="136">
        <v>1033</v>
      </c>
      <c r="R138" s="136">
        <v>1023</v>
      </c>
      <c r="S138" s="136">
        <v>1023</v>
      </c>
      <c r="T138" s="136">
        <v>535</v>
      </c>
      <c r="U138" s="136">
        <v>3743</v>
      </c>
      <c r="V138" s="136">
        <v>6657</v>
      </c>
      <c r="W138" s="136">
        <v>6036</v>
      </c>
      <c r="X138" s="136">
        <v>6000</v>
      </c>
      <c r="Y138" s="136">
        <v>177</v>
      </c>
      <c r="Z138" s="136">
        <v>2925</v>
      </c>
      <c r="AA138" s="136">
        <v>774</v>
      </c>
      <c r="AB138" s="136">
        <v>353</v>
      </c>
    </row>
    <row r="139" spans="1:28">
      <c r="A139" s="136" t="s">
        <v>381</v>
      </c>
      <c r="B139" s="136" t="s">
        <v>415</v>
      </c>
      <c r="C139" s="136" t="s">
        <v>416</v>
      </c>
      <c r="D139" s="144" t="s">
        <v>417</v>
      </c>
      <c r="E139" s="136">
        <v>393075</v>
      </c>
      <c r="F139" s="136">
        <v>284798</v>
      </c>
      <c r="G139" s="136">
        <v>139028</v>
      </c>
      <c r="H139" s="136">
        <v>54356</v>
      </c>
      <c r="I139" s="136">
        <v>38832</v>
      </c>
      <c r="J139" s="136">
        <v>133719</v>
      </c>
      <c r="K139" s="136">
        <v>187757</v>
      </c>
      <c r="L139" s="136">
        <v>638009</v>
      </c>
      <c r="M139" s="136">
        <v>836924</v>
      </c>
      <c r="N139" s="136">
        <v>921487</v>
      </c>
      <c r="O139" s="136">
        <v>1068400</v>
      </c>
      <c r="P139" s="136">
        <v>959069</v>
      </c>
      <c r="Q139" s="136">
        <v>1090149</v>
      </c>
      <c r="R139" s="136">
        <v>1149769</v>
      </c>
      <c r="S139" s="136">
        <v>1120565</v>
      </c>
      <c r="T139" s="136">
        <v>1012990</v>
      </c>
      <c r="U139" s="136">
        <v>934392</v>
      </c>
      <c r="V139" s="136">
        <v>909207</v>
      </c>
      <c r="W139" s="136">
        <v>859718</v>
      </c>
      <c r="X139" s="136">
        <v>931582</v>
      </c>
      <c r="Y139" s="136">
        <v>902491</v>
      </c>
      <c r="Z139" s="136">
        <v>819019</v>
      </c>
      <c r="AA139" s="136">
        <v>731309</v>
      </c>
      <c r="AB139" s="136">
        <v>569823</v>
      </c>
    </row>
    <row r="140" spans="1:28">
      <c r="A140" s="136" t="s">
        <v>381</v>
      </c>
      <c r="B140" s="136" t="s">
        <v>418</v>
      </c>
      <c r="C140" s="136" t="s">
        <v>421</v>
      </c>
      <c r="D140" s="144" t="s">
        <v>422</v>
      </c>
      <c r="E140" s="136">
        <v>490924</v>
      </c>
      <c r="F140" s="136">
        <v>150112</v>
      </c>
      <c r="G140" s="136">
        <v>271507</v>
      </c>
      <c r="H140" s="136">
        <v>37056</v>
      </c>
      <c r="I140" s="136">
        <v>7228</v>
      </c>
      <c r="J140" s="136">
        <v>7439</v>
      </c>
      <c r="K140" s="136">
        <v>66475</v>
      </c>
      <c r="L140" s="136">
        <v>166537</v>
      </c>
      <c r="M140" s="136">
        <v>142459</v>
      </c>
      <c r="N140" s="136">
        <v>494086</v>
      </c>
      <c r="O140" s="136">
        <v>550090</v>
      </c>
      <c r="P140" s="136">
        <v>439762</v>
      </c>
      <c r="Q140" s="136">
        <v>572567</v>
      </c>
      <c r="R140" s="136">
        <v>447717</v>
      </c>
      <c r="S140" s="136">
        <v>547049</v>
      </c>
      <c r="T140" s="136">
        <v>593984</v>
      </c>
      <c r="U140" s="136">
        <v>315500</v>
      </c>
      <c r="V140" s="136">
        <v>482876</v>
      </c>
      <c r="W140" s="136">
        <v>555644</v>
      </c>
      <c r="X140" s="136">
        <v>510975</v>
      </c>
      <c r="Y140" s="136">
        <v>470644</v>
      </c>
      <c r="Z140" s="136">
        <v>484489</v>
      </c>
      <c r="AA140" s="136">
        <v>454125</v>
      </c>
      <c r="AB140" s="136">
        <v>452512</v>
      </c>
    </row>
    <row r="141" spans="1:28">
      <c r="A141" s="136" t="s">
        <v>381</v>
      </c>
      <c r="B141" s="136" t="s">
        <v>418</v>
      </c>
      <c r="C141" s="136" t="s">
        <v>419</v>
      </c>
      <c r="D141" s="144" t="s">
        <v>420</v>
      </c>
      <c r="E141" s="136">
        <v>112002</v>
      </c>
      <c r="F141" s="136">
        <v>68604</v>
      </c>
      <c r="G141" s="136">
        <v>21423</v>
      </c>
      <c r="H141" s="136">
        <v>7203</v>
      </c>
      <c r="I141" s="136">
        <v>1852</v>
      </c>
      <c r="J141" s="136">
        <v>2392</v>
      </c>
      <c r="K141" s="136">
        <v>60206</v>
      </c>
      <c r="L141" s="136">
        <v>73027</v>
      </c>
      <c r="M141" s="136">
        <v>116677</v>
      </c>
      <c r="N141" s="136">
        <v>138699</v>
      </c>
      <c r="O141" s="136">
        <v>119982</v>
      </c>
      <c r="P141" s="136">
        <v>121325</v>
      </c>
      <c r="Q141" s="136">
        <v>112719</v>
      </c>
      <c r="R141" s="136">
        <v>112456</v>
      </c>
      <c r="S141" s="136">
        <v>131890</v>
      </c>
      <c r="T141" s="136">
        <v>141228</v>
      </c>
      <c r="U141" s="136">
        <v>101049</v>
      </c>
      <c r="V141" s="136">
        <v>181629</v>
      </c>
      <c r="W141" s="136">
        <v>175554</v>
      </c>
      <c r="X141" s="136">
        <v>142148</v>
      </c>
      <c r="Y141" s="136">
        <v>143419</v>
      </c>
      <c r="Z141" s="136">
        <v>199396</v>
      </c>
      <c r="AA141" s="136">
        <v>168207</v>
      </c>
      <c r="AB141" s="136">
        <v>147524</v>
      </c>
    </row>
    <row r="142" spans="1:28">
      <c r="A142" s="136" t="s">
        <v>381</v>
      </c>
      <c r="B142" s="136" t="s">
        <v>423</v>
      </c>
      <c r="C142" s="136" t="s">
        <v>803</v>
      </c>
      <c r="D142" s="144" t="s">
        <v>804</v>
      </c>
      <c r="E142" s="136">
        <v>24602</v>
      </c>
      <c r="F142" s="136">
        <v>0</v>
      </c>
      <c r="G142" s="136">
        <v>0</v>
      </c>
      <c r="H142" s="136">
        <v>0</v>
      </c>
      <c r="I142" s="136">
        <v>13279</v>
      </c>
      <c r="J142" s="136">
        <v>39941</v>
      </c>
      <c r="K142" s="136">
        <v>39313</v>
      </c>
      <c r="L142" s="136">
        <v>18873</v>
      </c>
      <c r="M142" s="136">
        <v>27401</v>
      </c>
      <c r="N142" s="136">
        <v>25103</v>
      </c>
      <c r="O142" s="136">
        <v>372</v>
      </c>
      <c r="P142" s="136">
        <v>39910</v>
      </c>
      <c r="Q142" s="136">
        <v>25123</v>
      </c>
      <c r="R142" s="136">
        <v>20424</v>
      </c>
      <c r="S142" s="136">
        <v>394</v>
      </c>
      <c r="T142" s="136">
        <v>161300</v>
      </c>
      <c r="U142" s="136">
        <v>183944</v>
      </c>
      <c r="V142" s="136">
        <v>184557</v>
      </c>
      <c r="W142" s="136">
        <v>182075</v>
      </c>
      <c r="X142" s="136">
        <v>184654</v>
      </c>
      <c r="Y142" s="136">
        <v>199193</v>
      </c>
      <c r="Z142" s="136">
        <v>178328</v>
      </c>
      <c r="AA142" s="136">
        <v>173940</v>
      </c>
      <c r="AB142" s="136">
        <v>111104</v>
      </c>
    </row>
    <row r="143" spans="1:28">
      <c r="A143" s="136" t="s">
        <v>381</v>
      </c>
      <c r="B143" s="136" t="s">
        <v>423</v>
      </c>
      <c r="C143" s="136" t="s">
        <v>424</v>
      </c>
      <c r="D143" s="144" t="s">
        <v>425</v>
      </c>
      <c r="E143" s="136">
        <v>184411</v>
      </c>
      <c r="F143" s="136">
        <v>344830</v>
      </c>
      <c r="G143" s="136">
        <v>332882</v>
      </c>
      <c r="H143" s="136">
        <v>213801</v>
      </c>
      <c r="I143" s="136">
        <v>199573</v>
      </c>
      <c r="J143" s="136">
        <v>178911</v>
      </c>
      <c r="K143" s="136">
        <v>178342</v>
      </c>
      <c r="L143" s="136">
        <v>172656</v>
      </c>
      <c r="M143" s="136">
        <v>191938</v>
      </c>
      <c r="N143" s="136">
        <v>277594</v>
      </c>
      <c r="O143" s="136">
        <v>252741</v>
      </c>
      <c r="P143" s="136">
        <v>265208</v>
      </c>
      <c r="Q143" s="136">
        <v>278238</v>
      </c>
      <c r="R143" s="136">
        <v>297358</v>
      </c>
      <c r="S143" s="136">
        <v>309218</v>
      </c>
      <c r="T143" s="136">
        <v>278974</v>
      </c>
      <c r="U143" s="136">
        <v>175664</v>
      </c>
      <c r="V143" s="136">
        <v>211363</v>
      </c>
      <c r="W143" s="136">
        <v>228291</v>
      </c>
      <c r="X143" s="136">
        <v>186455</v>
      </c>
      <c r="Y143" s="136">
        <v>215440</v>
      </c>
      <c r="Z143" s="136">
        <v>219762</v>
      </c>
      <c r="AA143" s="136">
        <v>235991</v>
      </c>
      <c r="AB143" s="136">
        <v>261761</v>
      </c>
    </row>
    <row r="144" spans="1:28">
      <c r="A144" s="136" t="s">
        <v>381</v>
      </c>
      <c r="B144" s="136" t="s">
        <v>426</v>
      </c>
      <c r="C144" s="136" t="s">
        <v>805</v>
      </c>
      <c r="D144" s="144" t="s">
        <v>806</v>
      </c>
      <c r="E144" s="136">
        <v>63851</v>
      </c>
      <c r="F144" s="136">
        <v>28637</v>
      </c>
      <c r="G144" s="136">
        <v>41929</v>
      </c>
      <c r="H144" s="136">
        <v>1912</v>
      </c>
      <c r="I144" s="136">
        <v>0</v>
      </c>
      <c r="J144" s="136">
        <v>0</v>
      </c>
      <c r="K144" s="136">
        <v>0</v>
      </c>
      <c r="L144" s="136">
        <v>0</v>
      </c>
      <c r="M144" s="136">
        <v>56415</v>
      </c>
      <c r="N144" s="136">
        <v>117482</v>
      </c>
      <c r="O144" s="136">
        <v>120132</v>
      </c>
      <c r="P144" s="136">
        <v>146136</v>
      </c>
      <c r="Q144" s="136">
        <v>55761</v>
      </c>
      <c r="R144" s="136">
        <v>149504</v>
      </c>
      <c r="S144" s="136">
        <v>148231</v>
      </c>
      <c r="T144" s="136">
        <v>146993</v>
      </c>
      <c r="U144" s="136">
        <v>99148</v>
      </c>
      <c r="V144" s="136">
        <v>88801</v>
      </c>
      <c r="W144" s="136">
        <v>70245</v>
      </c>
      <c r="X144" s="136">
        <v>84453</v>
      </c>
      <c r="Y144" s="136">
        <v>66982</v>
      </c>
      <c r="Z144" s="136">
        <v>88139</v>
      </c>
      <c r="AA144" s="136">
        <v>82156</v>
      </c>
      <c r="AB144" s="136">
        <v>61121</v>
      </c>
    </row>
    <row r="145" spans="1:28">
      <c r="A145" s="136" t="s">
        <v>381</v>
      </c>
      <c r="B145" s="136" t="s">
        <v>423</v>
      </c>
      <c r="C145" s="136" t="s">
        <v>429</v>
      </c>
      <c r="D145" s="144" t="s">
        <v>430</v>
      </c>
      <c r="E145" s="136">
        <v>149734</v>
      </c>
      <c r="F145" s="136">
        <v>10772</v>
      </c>
      <c r="G145" s="136">
        <v>0</v>
      </c>
      <c r="H145" s="136">
        <v>0</v>
      </c>
      <c r="I145" s="136">
        <v>25129</v>
      </c>
      <c r="J145" s="136">
        <v>128001</v>
      </c>
      <c r="K145" s="136">
        <v>191105</v>
      </c>
      <c r="L145" s="136">
        <v>526649</v>
      </c>
      <c r="M145" s="136">
        <v>533912</v>
      </c>
      <c r="N145" s="136">
        <v>506984</v>
      </c>
      <c r="O145" s="136">
        <v>542044</v>
      </c>
      <c r="P145" s="136">
        <v>538397</v>
      </c>
      <c r="Q145" s="136">
        <v>353476</v>
      </c>
      <c r="R145" s="136">
        <v>504201</v>
      </c>
      <c r="S145" s="136">
        <v>456210</v>
      </c>
      <c r="T145" s="136">
        <v>519394</v>
      </c>
      <c r="U145" s="136">
        <v>569627</v>
      </c>
      <c r="V145" s="136">
        <v>465525</v>
      </c>
      <c r="W145" s="136">
        <v>516097</v>
      </c>
      <c r="X145" s="136">
        <v>465980</v>
      </c>
      <c r="Y145" s="136">
        <v>353332</v>
      </c>
      <c r="Z145" s="136">
        <v>426399</v>
      </c>
      <c r="AA145" s="136">
        <v>376931</v>
      </c>
      <c r="AB145" s="136">
        <v>158046</v>
      </c>
    </row>
    <row r="146" spans="1:28">
      <c r="A146" s="136" t="s">
        <v>381</v>
      </c>
      <c r="B146" s="136" t="s">
        <v>389</v>
      </c>
      <c r="C146" s="136" t="s">
        <v>807</v>
      </c>
      <c r="D146" s="144" t="s">
        <v>808</v>
      </c>
      <c r="E146" s="136">
        <v>156622</v>
      </c>
      <c r="F146" s="136">
        <v>142270</v>
      </c>
      <c r="G146" s="136">
        <v>161732</v>
      </c>
      <c r="H146" s="136">
        <v>128651</v>
      </c>
      <c r="I146" s="136">
        <v>141117</v>
      </c>
      <c r="J146" s="136">
        <v>152280</v>
      </c>
      <c r="K146" s="136">
        <v>62222</v>
      </c>
      <c r="L146" s="136">
        <v>209967</v>
      </c>
      <c r="M146" s="136">
        <v>254106</v>
      </c>
      <c r="N146" s="136">
        <v>229744</v>
      </c>
      <c r="O146" s="136">
        <v>256039</v>
      </c>
      <c r="P146" s="136">
        <v>282084</v>
      </c>
      <c r="Q146" s="136">
        <v>282505</v>
      </c>
      <c r="R146" s="136">
        <v>332209</v>
      </c>
      <c r="S146" s="136">
        <v>340347</v>
      </c>
      <c r="T146" s="136">
        <v>252796</v>
      </c>
      <c r="U146" s="136">
        <v>244862</v>
      </c>
      <c r="V146" s="136">
        <v>229801</v>
      </c>
      <c r="W146" s="136">
        <v>293790</v>
      </c>
      <c r="X146" s="136">
        <v>259784</v>
      </c>
      <c r="Y146" s="136">
        <v>219849</v>
      </c>
      <c r="Z146" s="136">
        <v>294241</v>
      </c>
      <c r="AA146" s="136">
        <v>220628</v>
      </c>
      <c r="AB146" s="136">
        <v>91412</v>
      </c>
    </row>
    <row r="147" spans="1:28">
      <c r="A147" s="136" t="s">
        <v>381</v>
      </c>
      <c r="B147" s="136" t="s">
        <v>392</v>
      </c>
      <c r="C147" s="136" t="s">
        <v>809</v>
      </c>
      <c r="D147" s="144" t="s">
        <v>810</v>
      </c>
      <c r="E147" s="136">
        <v>7125</v>
      </c>
      <c r="F147" s="136">
        <v>67</v>
      </c>
      <c r="G147" s="136">
        <v>26</v>
      </c>
      <c r="H147" s="136">
        <v>78</v>
      </c>
      <c r="I147" s="136">
        <v>2864</v>
      </c>
      <c r="J147" s="136">
        <v>12086</v>
      </c>
      <c r="K147" s="136">
        <v>33565</v>
      </c>
      <c r="L147" s="136">
        <v>144123</v>
      </c>
      <c r="M147" s="136">
        <v>141350</v>
      </c>
      <c r="N147" s="136">
        <v>97136</v>
      </c>
      <c r="O147" s="136">
        <v>137885</v>
      </c>
      <c r="P147" s="136">
        <v>106080</v>
      </c>
      <c r="Q147" s="136">
        <v>104720</v>
      </c>
      <c r="R147" s="136">
        <v>94213</v>
      </c>
      <c r="S147" s="136">
        <v>125512</v>
      </c>
      <c r="T147" s="136">
        <v>84912</v>
      </c>
      <c r="U147" s="136">
        <v>109474</v>
      </c>
      <c r="V147" s="136">
        <v>104583</v>
      </c>
      <c r="W147" s="136">
        <v>134277</v>
      </c>
      <c r="X147" s="136">
        <v>89182</v>
      </c>
      <c r="Y147" s="136">
        <v>125838</v>
      </c>
      <c r="Z147" s="136">
        <v>72190</v>
      </c>
      <c r="AA147" s="136">
        <v>37832</v>
      </c>
      <c r="AB147" s="136">
        <v>7465</v>
      </c>
    </row>
    <row r="148" spans="1:28">
      <c r="A148" s="136" t="s">
        <v>381</v>
      </c>
      <c r="B148" s="136" t="s">
        <v>392</v>
      </c>
      <c r="C148" s="136" t="s">
        <v>811</v>
      </c>
      <c r="D148" s="144" t="s">
        <v>812</v>
      </c>
      <c r="E148" s="136">
        <v>37607</v>
      </c>
      <c r="F148" s="136">
        <v>12818</v>
      </c>
      <c r="G148" s="136">
        <v>8719</v>
      </c>
      <c r="H148" s="136">
        <v>7270</v>
      </c>
      <c r="I148" s="136">
        <v>5542</v>
      </c>
      <c r="J148" s="136">
        <v>5566</v>
      </c>
      <c r="K148" s="136">
        <v>7396</v>
      </c>
      <c r="L148" s="136">
        <v>15975</v>
      </c>
      <c r="M148" s="136">
        <v>28786</v>
      </c>
      <c r="N148" s="136">
        <v>42661</v>
      </c>
      <c r="O148" s="136">
        <v>47812</v>
      </c>
      <c r="P148" s="136">
        <v>37322</v>
      </c>
      <c r="Q148" s="136">
        <v>59984</v>
      </c>
      <c r="R148" s="136">
        <v>65690</v>
      </c>
      <c r="S148" s="136">
        <v>62406</v>
      </c>
      <c r="T148" s="136">
        <v>45682</v>
      </c>
      <c r="U148" s="136">
        <v>70414</v>
      </c>
      <c r="V148" s="136">
        <v>78577</v>
      </c>
      <c r="W148" s="136">
        <v>87668</v>
      </c>
      <c r="X148" s="136">
        <v>77730</v>
      </c>
      <c r="Y148" s="136">
        <v>94001</v>
      </c>
      <c r="Z148" s="136">
        <v>100506</v>
      </c>
      <c r="AA148" s="136">
        <v>95774</v>
      </c>
      <c r="AB148" s="136">
        <v>77770</v>
      </c>
    </row>
    <row r="149" spans="1:28">
      <c r="A149" s="136" t="s">
        <v>381</v>
      </c>
      <c r="B149" s="136" t="s">
        <v>403</v>
      </c>
      <c r="C149" s="136" t="s">
        <v>433</v>
      </c>
      <c r="D149" s="144" t="s">
        <v>434</v>
      </c>
      <c r="E149" s="136">
        <v>0</v>
      </c>
      <c r="F149" s="136">
        <v>0</v>
      </c>
      <c r="G149" s="136">
        <v>0</v>
      </c>
      <c r="H149" s="136">
        <v>0</v>
      </c>
      <c r="I149" s="136">
        <v>0</v>
      </c>
      <c r="J149" s="136">
        <v>0</v>
      </c>
      <c r="K149" s="136">
        <v>0</v>
      </c>
      <c r="L149" s="136">
        <v>0</v>
      </c>
      <c r="M149" s="136">
        <v>0</v>
      </c>
      <c r="N149" s="136">
        <v>230</v>
      </c>
      <c r="O149" s="136">
        <v>323</v>
      </c>
      <c r="P149" s="136">
        <v>1419</v>
      </c>
      <c r="Q149" s="136">
        <v>19611</v>
      </c>
      <c r="R149" s="136">
        <v>38194</v>
      </c>
      <c r="S149" s="136">
        <v>30756</v>
      </c>
      <c r="T149" s="136">
        <v>41322</v>
      </c>
      <c r="U149" s="136">
        <v>35834</v>
      </c>
      <c r="V149" s="136">
        <v>19221</v>
      </c>
      <c r="W149" s="136">
        <v>40672</v>
      </c>
      <c r="X149" s="136">
        <v>36206</v>
      </c>
      <c r="Y149" s="136">
        <v>11616</v>
      </c>
      <c r="Z149" s="136">
        <v>4111</v>
      </c>
      <c r="AA149" s="136">
        <v>0</v>
      </c>
      <c r="AB149" s="136">
        <v>0</v>
      </c>
    </row>
    <row r="150" spans="1:28">
      <c r="A150" s="136" t="s">
        <v>381</v>
      </c>
      <c r="B150" s="136" t="s">
        <v>435</v>
      </c>
      <c r="C150" s="136" t="s">
        <v>436</v>
      </c>
      <c r="D150" s="144" t="s">
        <v>437</v>
      </c>
      <c r="E150" s="136">
        <v>21861</v>
      </c>
      <c r="F150" s="136">
        <v>805</v>
      </c>
      <c r="G150" s="136">
        <v>0</v>
      </c>
      <c r="H150" s="136">
        <v>0</v>
      </c>
      <c r="I150" s="136">
        <v>0</v>
      </c>
      <c r="J150" s="136">
        <v>0</v>
      </c>
      <c r="K150" s="136">
        <v>2505</v>
      </c>
      <c r="L150" s="136">
        <v>77525</v>
      </c>
      <c r="M150" s="136">
        <v>185980</v>
      </c>
      <c r="N150" s="136">
        <v>162622</v>
      </c>
      <c r="O150" s="136">
        <v>149481</v>
      </c>
      <c r="P150" s="136">
        <v>135237</v>
      </c>
      <c r="Q150" s="136">
        <v>85658</v>
      </c>
      <c r="R150" s="136">
        <v>167256</v>
      </c>
      <c r="S150" s="136">
        <v>198790</v>
      </c>
      <c r="T150" s="136">
        <v>132465</v>
      </c>
      <c r="U150" s="136">
        <v>201228</v>
      </c>
      <c r="V150" s="136">
        <v>212560</v>
      </c>
      <c r="W150" s="136">
        <v>198661</v>
      </c>
      <c r="X150" s="136">
        <v>234297</v>
      </c>
      <c r="Y150" s="136">
        <v>266419</v>
      </c>
      <c r="Z150" s="136">
        <v>240085</v>
      </c>
      <c r="AA150" s="136">
        <v>204290</v>
      </c>
      <c r="AB150" s="136">
        <v>141833</v>
      </c>
    </row>
    <row r="151" spans="1:28">
      <c r="A151" s="136" t="s">
        <v>381</v>
      </c>
      <c r="B151" s="136" t="s">
        <v>435</v>
      </c>
      <c r="C151" s="136" t="s">
        <v>438</v>
      </c>
      <c r="D151" s="144" t="s">
        <v>439</v>
      </c>
      <c r="E151" s="136">
        <v>310513</v>
      </c>
      <c r="F151" s="136">
        <v>413392</v>
      </c>
      <c r="G151" s="136">
        <v>383526</v>
      </c>
      <c r="H151" s="136">
        <v>425183</v>
      </c>
      <c r="I151" s="136">
        <v>442033</v>
      </c>
      <c r="J151" s="136">
        <v>407977</v>
      </c>
      <c r="K151" s="136">
        <v>410930</v>
      </c>
      <c r="L151" s="136">
        <v>374461</v>
      </c>
      <c r="M151" s="136">
        <v>302360</v>
      </c>
      <c r="N151" s="136">
        <v>431478</v>
      </c>
      <c r="O151" s="136">
        <v>414590</v>
      </c>
      <c r="P151" s="136">
        <v>411237</v>
      </c>
      <c r="Q151" s="136">
        <v>460560</v>
      </c>
      <c r="R151" s="136">
        <v>463155</v>
      </c>
      <c r="S151" s="136">
        <v>461496</v>
      </c>
      <c r="T151" s="136">
        <v>390174</v>
      </c>
      <c r="U151" s="136">
        <v>249400</v>
      </c>
      <c r="V151" s="136">
        <v>410213</v>
      </c>
      <c r="W151" s="136">
        <v>392672</v>
      </c>
      <c r="X151" s="136">
        <v>371475</v>
      </c>
      <c r="Y151" s="136">
        <v>415961</v>
      </c>
      <c r="Z151" s="136">
        <v>414290</v>
      </c>
      <c r="AA151" s="136">
        <v>250229</v>
      </c>
      <c r="AB151" s="136">
        <v>93119</v>
      </c>
    </row>
    <row r="152" spans="1:28">
      <c r="A152" s="136" t="s">
        <v>381</v>
      </c>
      <c r="B152" s="136" t="s">
        <v>440</v>
      </c>
      <c r="C152" s="136" t="s">
        <v>441</v>
      </c>
      <c r="D152" s="144" t="s">
        <v>442</v>
      </c>
      <c r="E152" s="136">
        <v>141378</v>
      </c>
      <c r="F152" s="136">
        <v>141758</v>
      </c>
      <c r="G152" s="136">
        <v>167274</v>
      </c>
      <c r="H152" s="136">
        <v>147750</v>
      </c>
      <c r="I152" s="136">
        <v>142616</v>
      </c>
      <c r="J152" s="136">
        <v>106700</v>
      </c>
      <c r="K152" s="136">
        <v>164666</v>
      </c>
      <c r="L152" s="136">
        <v>278293</v>
      </c>
      <c r="M152" s="136">
        <v>401169</v>
      </c>
      <c r="N152" s="136">
        <v>367218</v>
      </c>
      <c r="O152" s="136">
        <v>354894</v>
      </c>
      <c r="P152" s="136">
        <v>386149</v>
      </c>
      <c r="Q152" s="136">
        <v>305248</v>
      </c>
      <c r="R152" s="136">
        <v>346031</v>
      </c>
      <c r="S152" s="136">
        <v>383955</v>
      </c>
      <c r="T152" s="136">
        <v>404823</v>
      </c>
      <c r="U152" s="136">
        <v>394016</v>
      </c>
      <c r="V152" s="136">
        <v>361482</v>
      </c>
      <c r="W152" s="136">
        <v>410410</v>
      </c>
      <c r="X152" s="136">
        <v>232378</v>
      </c>
      <c r="Y152" s="136">
        <v>338975</v>
      </c>
      <c r="Z152" s="136">
        <v>291467</v>
      </c>
      <c r="AA152" s="136">
        <v>275036</v>
      </c>
      <c r="AB152" s="136">
        <v>132334</v>
      </c>
    </row>
    <row r="153" spans="1:28">
      <c r="A153" s="136" t="s">
        <v>381</v>
      </c>
      <c r="B153" s="136" t="s">
        <v>440</v>
      </c>
      <c r="C153" s="136" t="s">
        <v>443</v>
      </c>
      <c r="D153" s="144" t="s">
        <v>444</v>
      </c>
      <c r="E153" s="136">
        <v>7144</v>
      </c>
      <c r="F153" s="136">
        <v>0</v>
      </c>
      <c r="G153" s="136">
        <v>0</v>
      </c>
      <c r="H153" s="136">
        <v>31288</v>
      </c>
      <c r="I153" s="136">
        <v>67720</v>
      </c>
      <c r="J153" s="136">
        <v>180103</v>
      </c>
      <c r="K153" s="136">
        <v>489961</v>
      </c>
      <c r="L153" s="136">
        <v>324482</v>
      </c>
      <c r="M153" s="136">
        <v>444978</v>
      </c>
      <c r="N153" s="136">
        <v>478409</v>
      </c>
      <c r="O153" s="136">
        <v>244016</v>
      </c>
      <c r="P153" s="136">
        <v>370300</v>
      </c>
      <c r="Q153" s="136">
        <v>458769</v>
      </c>
      <c r="R153" s="136">
        <v>316159</v>
      </c>
      <c r="S153" s="136">
        <v>504480</v>
      </c>
      <c r="T153" s="136">
        <v>457331</v>
      </c>
      <c r="U153" s="136">
        <v>440794</v>
      </c>
      <c r="V153" s="136">
        <v>365668</v>
      </c>
      <c r="W153" s="136">
        <v>413317</v>
      </c>
      <c r="X153" s="136">
        <v>294477</v>
      </c>
      <c r="Y153" s="136">
        <v>383008</v>
      </c>
      <c r="Z153" s="136">
        <v>421062</v>
      </c>
      <c r="AA153" s="136">
        <v>200082</v>
      </c>
      <c r="AB153" s="136">
        <v>44681</v>
      </c>
    </row>
    <row r="154" spans="1:28">
      <c r="A154" s="136" t="s">
        <v>381</v>
      </c>
      <c r="B154" s="136" t="s">
        <v>440</v>
      </c>
      <c r="C154" s="136" t="s">
        <v>445</v>
      </c>
      <c r="D154" s="144" t="s">
        <v>446</v>
      </c>
      <c r="E154" s="136">
        <v>3444</v>
      </c>
      <c r="F154" s="136">
        <v>0</v>
      </c>
      <c r="G154" s="136">
        <v>0</v>
      </c>
      <c r="H154" s="136">
        <v>0</v>
      </c>
      <c r="I154" s="136">
        <v>0</v>
      </c>
      <c r="J154" s="136">
        <v>0</v>
      </c>
      <c r="K154" s="136">
        <v>0</v>
      </c>
      <c r="L154" s="136">
        <v>0</v>
      </c>
      <c r="M154" s="136">
        <v>0</v>
      </c>
      <c r="N154" s="136">
        <v>0</v>
      </c>
      <c r="O154" s="136">
        <v>0</v>
      </c>
      <c r="P154" s="136">
        <v>0</v>
      </c>
      <c r="Q154" s="136">
        <v>0</v>
      </c>
      <c r="R154" s="136">
        <v>0</v>
      </c>
      <c r="S154" s="136">
        <v>165</v>
      </c>
      <c r="T154" s="136">
        <v>18820</v>
      </c>
      <c r="U154" s="136">
        <v>54639</v>
      </c>
      <c r="V154" s="136">
        <v>59988</v>
      </c>
      <c r="W154" s="136">
        <v>58666</v>
      </c>
      <c r="X154" s="136">
        <v>85562</v>
      </c>
      <c r="Y154" s="136">
        <v>67828</v>
      </c>
      <c r="Z154" s="136">
        <v>68925</v>
      </c>
      <c r="AA154" s="136">
        <v>48314</v>
      </c>
      <c r="AB154" s="136">
        <v>21097</v>
      </c>
    </row>
    <row r="155" spans="1:28">
      <c r="A155" s="136" t="s">
        <v>447</v>
      </c>
      <c r="B155" s="136" t="s">
        <v>448</v>
      </c>
      <c r="C155" s="136" t="s">
        <v>451</v>
      </c>
      <c r="D155" s="144" t="s">
        <v>452</v>
      </c>
      <c r="E155" s="136">
        <v>99978</v>
      </c>
      <c r="F155" s="136">
        <v>5781</v>
      </c>
      <c r="G155" s="136">
        <v>0</v>
      </c>
      <c r="H155" s="136">
        <v>4494</v>
      </c>
      <c r="I155" s="136">
        <v>17916</v>
      </c>
      <c r="J155" s="136">
        <v>99044</v>
      </c>
      <c r="K155" s="136">
        <v>386213</v>
      </c>
      <c r="L155" s="136">
        <v>435349</v>
      </c>
      <c r="M155" s="136">
        <v>554754</v>
      </c>
      <c r="N155" s="136">
        <v>541002</v>
      </c>
      <c r="O155" s="136">
        <v>217860</v>
      </c>
      <c r="P155" s="136">
        <v>449216</v>
      </c>
      <c r="Q155" s="136">
        <v>449171</v>
      </c>
      <c r="R155" s="136">
        <v>542183</v>
      </c>
      <c r="S155" s="136">
        <v>805829</v>
      </c>
      <c r="T155" s="136">
        <v>879690</v>
      </c>
      <c r="U155" s="136">
        <v>829300</v>
      </c>
      <c r="V155" s="136">
        <v>947938</v>
      </c>
      <c r="W155" s="136">
        <v>965390</v>
      </c>
      <c r="X155" s="136">
        <v>842912</v>
      </c>
      <c r="Y155" s="136">
        <v>904918</v>
      </c>
      <c r="Z155" s="136">
        <v>931989</v>
      </c>
      <c r="AA155" s="136">
        <v>473585</v>
      </c>
      <c r="AB155" s="136">
        <v>325305</v>
      </c>
    </row>
    <row r="156" spans="1:28">
      <c r="A156" s="136" t="s">
        <v>447</v>
      </c>
      <c r="B156" s="136" t="s">
        <v>453</v>
      </c>
      <c r="C156" s="136" t="s">
        <v>454</v>
      </c>
      <c r="D156" s="144" t="s">
        <v>455</v>
      </c>
      <c r="E156" s="136">
        <v>13195</v>
      </c>
      <c r="F156" s="136">
        <v>0</v>
      </c>
      <c r="G156" s="136">
        <v>0</v>
      </c>
      <c r="H156" s="136">
        <v>0</v>
      </c>
      <c r="I156" s="136">
        <v>0</v>
      </c>
      <c r="J156" s="136">
        <v>0</v>
      </c>
      <c r="K156" s="136">
        <v>110084</v>
      </c>
      <c r="L156" s="136">
        <v>69388</v>
      </c>
      <c r="M156" s="136">
        <v>342020</v>
      </c>
      <c r="N156" s="136">
        <v>234761</v>
      </c>
      <c r="O156" s="136">
        <v>319349</v>
      </c>
      <c r="P156" s="136">
        <v>292624</v>
      </c>
      <c r="Q156" s="136">
        <v>279544</v>
      </c>
      <c r="R156" s="136">
        <v>425912</v>
      </c>
      <c r="S156" s="136">
        <v>394908</v>
      </c>
      <c r="T156" s="136">
        <v>316144</v>
      </c>
      <c r="U156" s="136">
        <v>423544</v>
      </c>
      <c r="V156" s="136">
        <v>457319</v>
      </c>
      <c r="W156" s="136">
        <v>434222</v>
      </c>
      <c r="X156" s="136">
        <v>475298</v>
      </c>
      <c r="Y156" s="136">
        <v>467134</v>
      </c>
      <c r="Z156" s="136">
        <v>500494</v>
      </c>
      <c r="AA156" s="136">
        <v>180160</v>
      </c>
      <c r="AB156" s="136">
        <v>47849</v>
      </c>
    </row>
    <row r="157" spans="1:28">
      <c r="A157" s="136" t="s">
        <v>447</v>
      </c>
      <c r="B157" s="136" t="s">
        <v>456</v>
      </c>
      <c r="C157" s="136" t="s">
        <v>813</v>
      </c>
      <c r="D157" s="144" t="s">
        <v>814</v>
      </c>
      <c r="E157" s="136">
        <v>2654</v>
      </c>
      <c r="F157" s="136">
        <v>1156</v>
      </c>
      <c r="G157" s="136">
        <v>513</v>
      </c>
      <c r="H157" s="136">
        <v>0</v>
      </c>
      <c r="I157" s="136">
        <v>0</v>
      </c>
      <c r="J157" s="136">
        <v>0</v>
      </c>
      <c r="K157" s="136">
        <v>0</v>
      </c>
      <c r="L157" s="136">
        <v>0</v>
      </c>
      <c r="M157" s="136">
        <v>44666</v>
      </c>
      <c r="N157" s="136">
        <v>395685</v>
      </c>
      <c r="O157" s="136">
        <v>148747</v>
      </c>
      <c r="P157" s="136">
        <v>254756</v>
      </c>
      <c r="Q157" s="136">
        <v>185526</v>
      </c>
      <c r="R157" s="136">
        <v>217399</v>
      </c>
      <c r="S157" s="136">
        <v>238430</v>
      </c>
      <c r="T157" s="136">
        <v>226091</v>
      </c>
      <c r="U157" s="136">
        <v>319705</v>
      </c>
      <c r="V157" s="136">
        <v>357652</v>
      </c>
      <c r="W157" s="136">
        <v>387022</v>
      </c>
      <c r="X157" s="136">
        <v>344768</v>
      </c>
      <c r="Y157" s="136">
        <v>300996</v>
      </c>
      <c r="Z157" s="136">
        <v>309517</v>
      </c>
      <c r="AA157" s="136">
        <v>250294</v>
      </c>
      <c r="AB157" s="136">
        <v>55803</v>
      </c>
    </row>
    <row r="158" spans="1:28">
      <c r="A158" s="136" t="s">
        <v>447</v>
      </c>
      <c r="B158" s="136" t="s">
        <v>456</v>
      </c>
      <c r="C158" s="136" t="s">
        <v>457</v>
      </c>
      <c r="D158" s="144" t="s">
        <v>458</v>
      </c>
      <c r="E158" s="136">
        <v>255805</v>
      </c>
      <c r="F158" s="136">
        <v>144357</v>
      </c>
      <c r="G158" s="136">
        <v>179076</v>
      </c>
      <c r="H158" s="136">
        <v>145611</v>
      </c>
      <c r="I158" s="136">
        <v>80255</v>
      </c>
      <c r="J158" s="136">
        <v>160835</v>
      </c>
      <c r="K158" s="136">
        <v>165793</v>
      </c>
      <c r="L158" s="136">
        <v>131323</v>
      </c>
      <c r="M158" s="136">
        <v>89324</v>
      </c>
      <c r="N158" s="136">
        <v>136447</v>
      </c>
      <c r="O158" s="136">
        <v>339892</v>
      </c>
      <c r="P158" s="136">
        <v>408788</v>
      </c>
      <c r="Q158" s="136">
        <v>474426</v>
      </c>
      <c r="R158" s="136">
        <v>484528</v>
      </c>
      <c r="S158" s="136">
        <v>482478</v>
      </c>
      <c r="T158" s="136">
        <v>335061</v>
      </c>
      <c r="U158" s="136">
        <v>253058</v>
      </c>
      <c r="V158" s="136">
        <v>287886</v>
      </c>
      <c r="W158" s="136">
        <v>348560</v>
      </c>
      <c r="X158" s="136">
        <v>395185</v>
      </c>
      <c r="Y158" s="136">
        <v>384240</v>
      </c>
      <c r="Z158" s="136">
        <v>386667</v>
      </c>
      <c r="AA158" s="136">
        <v>327151</v>
      </c>
      <c r="AB158" s="136">
        <v>202952</v>
      </c>
    </row>
    <row r="159" spans="1:28">
      <c r="A159" s="136" t="s">
        <v>447</v>
      </c>
      <c r="B159" s="136" t="s">
        <v>456</v>
      </c>
      <c r="C159" s="136" t="s">
        <v>815</v>
      </c>
      <c r="D159" s="144" t="s">
        <v>816</v>
      </c>
      <c r="E159" s="136">
        <v>2089</v>
      </c>
      <c r="F159" s="136">
        <v>0</v>
      </c>
      <c r="G159" s="136">
        <v>0</v>
      </c>
      <c r="H159" s="136">
        <v>0</v>
      </c>
      <c r="I159" s="136">
        <v>0</v>
      </c>
      <c r="J159" s="136">
        <v>0</v>
      </c>
      <c r="K159" s="136">
        <v>0</v>
      </c>
      <c r="L159" s="136">
        <v>3139</v>
      </c>
      <c r="M159" s="136">
        <v>15723</v>
      </c>
      <c r="N159" s="136">
        <v>38830</v>
      </c>
      <c r="O159" s="136">
        <v>15032</v>
      </c>
      <c r="P159" s="136">
        <v>89364</v>
      </c>
      <c r="Q159" s="136">
        <v>140979</v>
      </c>
      <c r="R159" s="136">
        <v>122201</v>
      </c>
      <c r="S159" s="136">
        <v>71154</v>
      </c>
      <c r="T159" s="136">
        <v>149266</v>
      </c>
      <c r="U159" s="136">
        <v>137422</v>
      </c>
      <c r="V159" s="136">
        <v>171546</v>
      </c>
      <c r="W159" s="136">
        <v>181003</v>
      </c>
      <c r="X159" s="136">
        <v>152801</v>
      </c>
      <c r="Y159" s="136">
        <v>136425</v>
      </c>
      <c r="Z159" s="136">
        <v>159840</v>
      </c>
      <c r="AA159" s="136">
        <v>82402</v>
      </c>
      <c r="AB159" s="136">
        <v>22669</v>
      </c>
    </row>
    <row r="160" spans="1:28">
      <c r="A160" s="136" t="s">
        <v>447</v>
      </c>
      <c r="B160" s="136" t="s">
        <v>456</v>
      </c>
      <c r="C160" s="136" t="s">
        <v>671</v>
      </c>
      <c r="D160" s="144" t="s">
        <v>672</v>
      </c>
      <c r="E160" s="136">
        <v>3006</v>
      </c>
      <c r="F160" s="136">
        <v>3006</v>
      </c>
      <c r="G160" s="136">
        <v>3006</v>
      </c>
      <c r="H160" s="136">
        <v>7879</v>
      </c>
      <c r="I160" s="136">
        <v>18400</v>
      </c>
      <c r="J160" s="136">
        <v>22247</v>
      </c>
      <c r="K160" s="136">
        <v>17409</v>
      </c>
      <c r="L160" s="136">
        <v>24566</v>
      </c>
      <c r="M160" s="136">
        <v>23429</v>
      </c>
      <c r="N160" s="136">
        <v>21909</v>
      </c>
      <c r="O160" s="136">
        <v>20763</v>
      </c>
      <c r="P160" s="136">
        <v>17412</v>
      </c>
      <c r="Q160" s="136">
        <v>36234</v>
      </c>
      <c r="R160" s="136">
        <v>31325</v>
      </c>
      <c r="S160" s="136">
        <v>30303</v>
      </c>
      <c r="T160" s="136">
        <v>41529</v>
      </c>
      <c r="U160" s="136">
        <v>48422</v>
      </c>
      <c r="V160" s="136">
        <v>40113</v>
      </c>
      <c r="W160" s="136">
        <v>35596</v>
      </c>
      <c r="X160" s="136">
        <v>37926</v>
      </c>
      <c r="Y160" s="136">
        <v>40581</v>
      </c>
      <c r="Z160" s="136">
        <v>28059</v>
      </c>
      <c r="AA160" s="136">
        <v>13659</v>
      </c>
      <c r="AB160" s="136">
        <v>7852</v>
      </c>
    </row>
    <row r="161" spans="1:28">
      <c r="A161" s="136" t="s">
        <v>447</v>
      </c>
      <c r="B161" s="136" t="s">
        <v>453</v>
      </c>
      <c r="C161" s="136" t="s">
        <v>459</v>
      </c>
      <c r="D161" s="144" t="s">
        <v>460</v>
      </c>
      <c r="E161" s="136">
        <v>21895</v>
      </c>
      <c r="F161" s="136">
        <v>2090</v>
      </c>
      <c r="G161" s="136">
        <v>0</v>
      </c>
      <c r="H161" s="136">
        <v>0</v>
      </c>
      <c r="I161" s="136">
        <v>0</v>
      </c>
      <c r="J161" s="136">
        <v>0</v>
      </c>
      <c r="K161" s="136">
        <v>0</v>
      </c>
      <c r="L161" s="136">
        <v>12398</v>
      </c>
      <c r="M161" s="136">
        <v>195284</v>
      </c>
      <c r="N161" s="136">
        <v>289778</v>
      </c>
      <c r="O161" s="136">
        <v>235054</v>
      </c>
      <c r="P161" s="136">
        <v>277051</v>
      </c>
      <c r="Q161" s="136">
        <v>173327</v>
      </c>
      <c r="R161" s="136">
        <v>328851</v>
      </c>
      <c r="S161" s="136">
        <v>356036</v>
      </c>
      <c r="T161" s="136">
        <v>332120</v>
      </c>
      <c r="U161" s="136">
        <v>362575</v>
      </c>
      <c r="V161" s="136">
        <v>363124</v>
      </c>
      <c r="W161" s="136">
        <v>413138</v>
      </c>
      <c r="X161" s="136">
        <v>272435</v>
      </c>
      <c r="Y161" s="136">
        <v>448227</v>
      </c>
      <c r="Z161" s="136">
        <v>462577</v>
      </c>
      <c r="AA161" s="136">
        <v>290609</v>
      </c>
      <c r="AB161" s="136">
        <v>39206</v>
      </c>
    </row>
    <row r="162" spans="1:28">
      <c r="A162" s="136" t="s">
        <v>447</v>
      </c>
      <c r="B162" s="136" t="s">
        <v>461</v>
      </c>
      <c r="C162" s="136" t="s">
        <v>673</v>
      </c>
      <c r="D162" s="144" t="s">
        <v>674</v>
      </c>
      <c r="E162" s="136">
        <v>278395</v>
      </c>
      <c r="F162" s="136">
        <v>15004</v>
      </c>
      <c r="G162" s="136">
        <v>0</v>
      </c>
      <c r="H162" s="136">
        <v>0</v>
      </c>
      <c r="I162" s="136">
        <v>83351</v>
      </c>
      <c r="J162" s="136">
        <v>333978</v>
      </c>
      <c r="K162" s="136">
        <v>320814</v>
      </c>
      <c r="L162" s="136">
        <v>373172</v>
      </c>
      <c r="M162" s="136">
        <v>310119</v>
      </c>
      <c r="N162" s="136">
        <v>205994</v>
      </c>
      <c r="O162" s="136">
        <v>342092</v>
      </c>
      <c r="P162" s="136">
        <v>221533</v>
      </c>
      <c r="Q162" s="136">
        <v>350068</v>
      </c>
      <c r="R162" s="136">
        <v>444174</v>
      </c>
      <c r="S162" s="136">
        <v>548229</v>
      </c>
      <c r="T162" s="136">
        <v>452711</v>
      </c>
      <c r="U162" s="136">
        <v>564347</v>
      </c>
      <c r="V162" s="136">
        <v>482410</v>
      </c>
      <c r="W162" s="136">
        <v>480618</v>
      </c>
      <c r="X162" s="136">
        <v>580833</v>
      </c>
      <c r="Y162" s="136">
        <v>556794</v>
      </c>
      <c r="Z162" s="136">
        <v>520393</v>
      </c>
      <c r="AA162" s="136">
        <v>493314</v>
      </c>
      <c r="AB162" s="136">
        <v>400394</v>
      </c>
    </row>
    <row r="163" spans="1:28">
      <c r="A163" s="136" t="s">
        <v>447</v>
      </c>
      <c r="B163" s="136" t="s">
        <v>461</v>
      </c>
      <c r="C163" s="136" t="s">
        <v>675</v>
      </c>
      <c r="D163" s="144" t="s">
        <v>676</v>
      </c>
      <c r="E163" s="136">
        <v>37406</v>
      </c>
      <c r="F163" s="136">
        <v>19831</v>
      </c>
      <c r="G163" s="136">
        <v>0</v>
      </c>
      <c r="H163" s="136">
        <v>0</v>
      </c>
      <c r="I163" s="136">
        <v>0</v>
      </c>
      <c r="J163" s="136">
        <v>7609</v>
      </c>
      <c r="K163" s="136">
        <v>23798</v>
      </c>
      <c r="L163" s="136">
        <v>40117</v>
      </c>
      <c r="M163" s="136">
        <v>36348</v>
      </c>
      <c r="N163" s="136">
        <v>26926</v>
      </c>
      <c r="O163" s="136">
        <v>30283</v>
      </c>
      <c r="P163" s="136">
        <v>35353</v>
      </c>
      <c r="Q163" s="136">
        <v>33286</v>
      </c>
      <c r="R163" s="136">
        <v>87550</v>
      </c>
      <c r="S163" s="136">
        <v>131238</v>
      </c>
      <c r="T163" s="136">
        <v>124060</v>
      </c>
      <c r="U163" s="136">
        <v>151518</v>
      </c>
      <c r="V163" s="136">
        <v>122309</v>
      </c>
      <c r="W163" s="136">
        <v>130688</v>
      </c>
      <c r="X163" s="136">
        <v>139426</v>
      </c>
      <c r="Y163" s="136">
        <v>139237</v>
      </c>
      <c r="Z163" s="136">
        <v>119157</v>
      </c>
      <c r="AA163" s="136">
        <v>96127</v>
      </c>
      <c r="AB163" s="136">
        <v>34152</v>
      </c>
    </row>
    <row r="164" spans="1:28">
      <c r="A164" s="136" t="s">
        <v>447</v>
      </c>
      <c r="B164" s="136" t="s">
        <v>461</v>
      </c>
      <c r="C164" s="136" t="s">
        <v>464</v>
      </c>
      <c r="D164" s="144" t="s">
        <v>465</v>
      </c>
      <c r="E164" s="136">
        <v>16909</v>
      </c>
      <c r="F164" s="136">
        <v>3955</v>
      </c>
      <c r="G164" s="136">
        <v>0</v>
      </c>
      <c r="H164" s="136">
        <v>0</v>
      </c>
      <c r="I164" s="136">
        <v>0</v>
      </c>
      <c r="J164" s="136">
        <v>119831</v>
      </c>
      <c r="K164" s="136">
        <v>257363</v>
      </c>
      <c r="L164" s="136">
        <v>235981</v>
      </c>
      <c r="M164" s="136">
        <v>359253</v>
      </c>
      <c r="N164" s="136">
        <v>176325</v>
      </c>
      <c r="O164" s="136">
        <v>260163</v>
      </c>
      <c r="P164" s="136">
        <v>151251</v>
      </c>
      <c r="Q164" s="136">
        <v>301733</v>
      </c>
      <c r="R164" s="136">
        <v>359230</v>
      </c>
      <c r="S164" s="136">
        <v>468094</v>
      </c>
      <c r="T164" s="136">
        <v>218288</v>
      </c>
      <c r="U164" s="136">
        <v>377512</v>
      </c>
      <c r="V164" s="136">
        <v>256503</v>
      </c>
      <c r="W164" s="136">
        <v>395090</v>
      </c>
      <c r="X164" s="136">
        <v>440479</v>
      </c>
      <c r="Y164" s="136">
        <v>453374</v>
      </c>
      <c r="Z164" s="136">
        <v>304254</v>
      </c>
      <c r="AA164" s="136">
        <v>122348</v>
      </c>
      <c r="AB164" s="136">
        <v>48655</v>
      </c>
    </row>
    <row r="165" spans="1:28">
      <c r="A165" s="136" t="s">
        <v>447</v>
      </c>
      <c r="B165" s="136" t="s">
        <v>453</v>
      </c>
      <c r="C165" s="136" t="s">
        <v>817</v>
      </c>
      <c r="D165" s="144" t="s">
        <v>818</v>
      </c>
      <c r="E165" s="136">
        <v>0</v>
      </c>
      <c r="F165" s="136">
        <v>0</v>
      </c>
      <c r="G165" s="136">
        <v>0</v>
      </c>
      <c r="H165" s="136">
        <v>0</v>
      </c>
      <c r="I165" s="136">
        <v>0</v>
      </c>
      <c r="J165" s="136">
        <v>0</v>
      </c>
      <c r="K165" s="136">
        <v>0</v>
      </c>
      <c r="L165" s="136">
        <v>146006</v>
      </c>
      <c r="M165" s="136">
        <v>325405</v>
      </c>
      <c r="N165" s="136">
        <v>327878</v>
      </c>
      <c r="O165" s="136">
        <v>405115</v>
      </c>
      <c r="P165" s="136">
        <v>375404</v>
      </c>
      <c r="Q165" s="136">
        <v>498068</v>
      </c>
      <c r="R165" s="136">
        <v>663006</v>
      </c>
      <c r="S165" s="136">
        <v>758658</v>
      </c>
      <c r="T165" s="136">
        <v>418267</v>
      </c>
      <c r="U165" s="136">
        <v>568819</v>
      </c>
      <c r="V165" s="136">
        <v>473954</v>
      </c>
      <c r="W165" s="136">
        <v>471040</v>
      </c>
      <c r="X165" s="136">
        <v>522856</v>
      </c>
      <c r="Y165" s="136">
        <v>466818</v>
      </c>
      <c r="Z165" s="136">
        <v>407969</v>
      </c>
      <c r="AA165" s="136">
        <v>74196</v>
      </c>
      <c r="AB165" s="136">
        <v>15024</v>
      </c>
    </row>
    <row r="166" spans="1:28">
      <c r="A166" s="136" t="s">
        <v>447</v>
      </c>
      <c r="B166" s="136" t="s">
        <v>453</v>
      </c>
      <c r="C166" s="136" t="s">
        <v>466</v>
      </c>
      <c r="D166" s="144" t="s">
        <v>467</v>
      </c>
      <c r="E166" s="136">
        <v>46834</v>
      </c>
      <c r="F166" s="136">
        <v>42730</v>
      </c>
      <c r="G166" s="136">
        <v>52177</v>
      </c>
      <c r="H166" s="136">
        <v>55756</v>
      </c>
      <c r="I166" s="136">
        <v>59320</v>
      </c>
      <c r="J166" s="136">
        <v>61182</v>
      </c>
      <c r="K166" s="136">
        <v>55893</v>
      </c>
      <c r="L166" s="136">
        <v>81270</v>
      </c>
      <c r="M166" s="136">
        <v>113822</v>
      </c>
      <c r="N166" s="136">
        <v>144792</v>
      </c>
      <c r="O166" s="136">
        <v>159430</v>
      </c>
      <c r="P166" s="136">
        <v>176419</v>
      </c>
      <c r="Q166" s="136">
        <v>183042</v>
      </c>
      <c r="R166" s="136">
        <v>138639</v>
      </c>
      <c r="S166" s="136">
        <v>158867</v>
      </c>
      <c r="T166" s="136">
        <v>142794</v>
      </c>
      <c r="U166" s="136">
        <v>224045</v>
      </c>
      <c r="V166" s="136">
        <v>308817</v>
      </c>
      <c r="W166" s="136">
        <v>338766</v>
      </c>
      <c r="X166" s="136">
        <v>336523</v>
      </c>
      <c r="Y166" s="136">
        <v>324509</v>
      </c>
      <c r="Z166" s="136">
        <v>322302</v>
      </c>
      <c r="AA166" s="136">
        <v>282290</v>
      </c>
      <c r="AB166" s="136">
        <v>107832</v>
      </c>
    </row>
    <row r="167" spans="1:28">
      <c r="A167" s="136" t="s">
        <v>447</v>
      </c>
      <c r="B167" s="136" t="s">
        <v>468</v>
      </c>
      <c r="C167" s="136" t="s">
        <v>469</v>
      </c>
      <c r="D167" s="144" t="s">
        <v>470</v>
      </c>
      <c r="E167" s="136">
        <v>0</v>
      </c>
      <c r="F167" s="136">
        <v>0</v>
      </c>
      <c r="G167" s="136">
        <v>0</v>
      </c>
      <c r="H167" s="136">
        <v>0</v>
      </c>
      <c r="I167" s="136">
        <v>0</v>
      </c>
      <c r="J167" s="136">
        <v>850</v>
      </c>
      <c r="K167" s="136">
        <v>75118</v>
      </c>
      <c r="L167" s="136">
        <v>292146</v>
      </c>
      <c r="M167" s="136">
        <v>264022</v>
      </c>
      <c r="N167" s="136">
        <v>258501</v>
      </c>
      <c r="O167" s="136">
        <v>210926</v>
      </c>
      <c r="P167" s="136">
        <v>207586</v>
      </c>
      <c r="Q167" s="136">
        <v>231652</v>
      </c>
      <c r="R167" s="136">
        <v>233688</v>
      </c>
      <c r="S167" s="136">
        <v>171431</v>
      </c>
      <c r="T167" s="136">
        <v>145922</v>
      </c>
      <c r="U167" s="136">
        <v>244495</v>
      </c>
      <c r="V167" s="136">
        <v>209342</v>
      </c>
      <c r="W167" s="136">
        <v>287348</v>
      </c>
      <c r="X167" s="136">
        <v>294713</v>
      </c>
      <c r="Y167" s="136">
        <v>298069</v>
      </c>
      <c r="Z167" s="136">
        <v>218568</v>
      </c>
      <c r="AA167" s="136">
        <v>144379</v>
      </c>
      <c r="AB167" s="136">
        <v>4016</v>
      </c>
    </row>
    <row r="168" spans="1:28">
      <c r="A168" s="136" t="s">
        <v>447</v>
      </c>
      <c r="B168" s="136" t="s">
        <v>468</v>
      </c>
      <c r="C168" s="136" t="s">
        <v>471</v>
      </c>
      <c r="D168" s="144" t="s">
        <v>472</v>
      </c>
      <c r="E168" s="136">
        <v>0</v>
      </c>
      <c r="F168" s="136">
        <v>0</v>
      </c>
      <c r="G168" s="136">
        <v>0</v>
      </c>
      <c r="H168" s="136">
        <v>40321</v>
      </c>
      <c r="I168" s="136">
        <v>54060</v>
      </c>
      <c r="J168" s="136">
        <v>233075</v>
      </c>
      <c r="K168" s="136">
        <v>418570</v>
      </c>
      <c r="L168" s="136">
        <v>229595</v>
      </c>
      <c r="M168" s="136">
        <v>432202</v>
      </c>
      <c r="N168" s="136">
        <v>470519</v>
      </c>
      <c r="O168" s="136">
        <v>194590</v>
      </c>
      <c r="P168" s="136">
        <v>550284</v>
      </c>
      <c r="Q168" s="136">
        <v>401275</v>
      </c>
      <c r="R168" s="136">
        <v>439908</v>
      </c>
      <c r="S168" s="136">
        <v>550996</v>
      </c>
      <c r="T168" s="136">
        <v>417437</v>
      </c>
      <c r="U168" s="136">
        <v>458718</v>
      </c>
      <c r="V168" s="136">
        <v>561906</v>
      </c>
      <c r="W168" s="136">
        <v>525072</v>
      </c>
      <c r="X168" s="136">
        <v>506665</v>
      </c>
      <c r="Y168" s="136">
        <v>496666</v>
      </c>
      <c r="Z168" s="136">
        <v>484487</v>
      </c>
      <c r="AA168" s="136">
        <v>126853</v>
      </c>
      <c r="AB168" s="136">
        <v>43864</v>
      </c>
    </row>
    <row r="169" spans="1:28">
      <c r="A169" s="136" t="s">
        <v>447</v>
      </c>
      <c r="B169" s="136" t="s">
        <v>473</v>
      </c>
      <c r="C169" s="136" t="s">
        <v>474</v>
      </c>
      <c r="D169" s="144" t="s">
        <v>475</v>
      </c>
      <c r="E169" s="136">
        <v>216977</v>
      </c>
      <c r="F169" s="136">
        <v>177850</v>
      </c>
      <c r="G169" s="136">
        <v>410</v>
      </c>
      <c r="H169" s="136">
        <v>31</v>
      </c>
      <c r="I169" s="136">
        <v>31</v>
      </c>
      <c r="J169" s="136">
        <v>0</v>
      </c>
      <c r="K169" s="136">
        <v>0</v>
      </c>
      <c r="L169" s="136">
        <v>0</v>
      </c>
      <c r="M169" s="136">
        <v>320129</v>
      </c>
      <c r="N169" s="136">
        <v>548764</v>
      </c>
      <c r="O169" s="136">
        <v>455926</v>
      </c>
      <c r="P169" s="136">
        <v>519802</v>
      </c>
      <c r="Q169" s="136">
        <v>475706</v>
      </c>
      <c r="R169" s="136">
        <v>495303</v>
      </c>
      <c r="S169" s="136">
        <v>569060</v>
      </c>
      <c r="T169" s="136">
        <v>567752</v>
      </c>
      <c r="U169" s="136">
        <v>527259</v>
      </c>
      <c r="V169" s="136">
        <v>462858</v>
      </c>
      <c r="W169" s="136">
        <v>574243</v>
      </c>
      <c r="X169" s="136">
        <v>759717</v>
      </c>
      <c r="Y169" s="136">
        <v>759796</v>
      </c>
      <c r="Z169" s="136">
        <v>812433</v>
      </c>
      <c r="AA169" s="136">
        <v>464196</v>
      </c>
      <c r="AB169" s="136">
        <v>401093</v>
      </c>
    </row>
    <row r="170" spans="1:28">
      <c r="A170" s="136" t="s">
        <v>447</v>
      </c>
      <c r="B170" s="136" t="s">
        <v>478</v>
      </c>
      <c r="C170" s="136" t="s">
        <v>479</v>
      </c>
      <c r="D170" s="144" t="s">
        <v>480</v>
      </c>
      <c r="E170" s="136">
        <v>0</v>
      </c>
      <c r="F170" s="136">
        <v>0</v>
      </c>
      <c r="G170" s="136">
        <v>0</v>
      </c>
      <c r="H170" s="136">
        <v>0</v>
      </c>
      <c r="I170" s="136">
        <v>0</v>
      </c>
      <c r="J170" s="136">
        <v>0</v>
      </c>
      <c r="K170" s="136">
        <v>0</v>
      </c>
      <c r="L170" s="136">
        <v>0</v>
      </c>
      <c r="M170" s="136">
        <v>0</v>
      </c>
      <c r="N170" s="136">
        <v>5333</v>
      </c>
      <c r="O170" s="136">
        <v>73202</v>
      </c>
      <c r="P170" s="136">
        <v>122714</v>
      </c>
      <c r="Q170" s="136">
        <v>108642</v>
      </c>
      <c r="R170" s="136">
        <v>221407</v>
      </c>
      <c r="S170" s="136">
        <v>269987</v>
      </c>
      <c r="T170" s="136">
        <v>172354</v>
      </c>
      <c r="U170" s="136">
        <v>272137</v>
      </c>
      <c r="V170" s="136">
        <v>265191</v>
      </c>
      <c r="W170" s="136">
        <v>295913</v>
      </c>
      <c r="X170" s="136">
        <v>298098</v>
      </c>
      <c r="Y170" s="136">
        <v>276087</v>
      </c>
      <c r="Z170" s="136">
        <v>293564</v>
      </c>
      <c r="AA170" s="136">
        <v>221692</v>
      </c>
      <c r="AB170" s="136">
        <v>26626</v>
      </c>
    </row>
    <row r="171" spans="1:28">
      <c r="A171" s="136" t="s">
        <v>447</v>
      </c>
      <c r="B171" s="136" t="s">
        <v>456</v>
      </c>
      <c r="C171" s="136" t="s">
        <v>819</v>
      </c>
      <c r="D171" s="144" t="s">
        <v>820</v>
      </c>
      <c r="E171" s="136">
        <v>70408</v>
      </c>
      <c r="F171" s="136">
        <v>4841</v>
      </c>
      <c r="G171" s="136">
        <v>0</v>
      </c>
      <c r="H171" s="136">
        <v>0</v>
      </c>
      <c r="I171" s="136">
        <v>0</v>
      </c>
      <c r="J171" s="136">
        <v>3243</v>
      </c>
      <c r="K171" s="136">
        <v>28377</v>
      </c>
      <c r="L171" s="136">
        <v>282810</v>
      </c>
      <c r="M171" s="136">
        <v>313810</v>
      </c>
      <c r="N171" s="136">
        <v>191584</v>
      </c>
      <c r="O171" s="136">
        <v>246406</v>
      </c>
      <c r="P171" s="136">
        <v>68998</v>
      </c>
      <c r="Q171" s="136">
        <v>122659</v>
      </c>
      <c r="R171" s="136">
        <v>173843</v>
      </c>
      <c r="S171" s="136">
        <v>289773</v>
      </c>
      <c r="T171" s="136">
        <v>234209</v>
      </c>
      <c r="U171" s="136">
        <v>353162</v>
      </c>
      <c r="V171" s="136">
        <v>170056</v>
      </c>
      <c r="W171" s="136">
        <v>304150</v>
      </c>
      <c r="X171" s="136">
        <v>219156</v>
      </c>
      <c r="Y171" s="136">
        <v>310136</v>
      </c>
      <c r="Z171" s="136">
        <v>241123</v>
      </c>
      <c r="AA171" s="136">
        <v>330752</v>
      </c>
      <c r="AB171" s="136">
        <v>196131</v>
      </c>
    </row>
    <row r="172" spans="1:28">
      <c r="A172" s="136" t="s">
        <v>447</v>
      </c>
      <c r="B172" s="136" t="s">
        <v>473</v>
      </c>
      <c r="C172" s="136" t="s">
        <v>481</v>
      </c>
      <c r="D172" s="144" t="s">
        <v>482</v>
      </c>
      <c r="E172" s="136">
        <v>14868</v>
      </c>
      <c r="F172" s="136">
        <v>0</v>
      </c>
      <c r="G172" s="136">
        <v>0</v>
      </c>
      <c r="H172" s="136">
        <v>0</v>
      </c>
      <c r="I172" s="136">
        <v>0</v>
      </c>
      <c r="J172" s="136">
        <v>0</v>
      </c>
      <c r="K172" s="136">
        <v>132679</v>
      </c>
      <c r="L172" s="136">
        <v>393520</v>
      </c>
      <c r="M172" s="136">
        <v>296498</v>
      </c>
      <c r="N172" s="136">
        <v>410024</v>
      </c>
      <c r="O172" s="136">
        <v>354039</v>
      </c>
      <c r="P172" s="136">
        <v>168648</v>
      </c>
      <c r="Q172" s="136">
        <v>338656</v>
      </c>
      <c r="R172" s="136">
        <v>338617</v>
      </c>
      <c r="S172" s="136">
        <v>249465</v>
      </c>
      <c r="T172" s="136">
        <v>475845</v>
      </c>
      <c r="U172" s="136">
        <v>498820</v>
      </c>
      <c r="V172" s="136">
        <v>406125</v>
      </c>
      <c r="W172" s="136">
        <v>503686</v>
      </c>
      <c r="X172" s="136">
        <v>421412</v>
      </c>
      <c r="Y172" s="136">
        <v>209318</v>
      </c>
      <c r="Z172" s="136">
        <v>441235</v>
      </c>
      <c r="AA172" s="136">
        <v>374746</v>
      </c>
      <c r="AB172" s="136">
        <v>90550</v>
      </c>
    </row>
    <row r="173" spans="1:28">
      <c r="A173" s="136" t="s">
        <v>447</v>
      </c>
      <c r="B173" s="136" t="s">
        <v>478</v>
      </c>
      <c r="C173" s="136" t="s">
        <v>483</v>
      </c>
      <c r="D173" s="144" t="s">
        <v>484</v>
      </c>
      <c r="E173" s="136">
        <v>69269</v>
      </c>
      <c r="F173" s="136">
        <v>44097</v>
      </c>
      <c r="G173" s="136">
        <v>0</v>
      </c>
      <c r="H173" s="136">
        <v>0</v>
      </c>
      <c r="I173" s="136">
        <v>0</v>
      </c>
      <c r="J173" s="136">
        <v>0</v>
      </c>
      <c r="K173" s="136">
        <v>0</v>
      </c>
      <c r="L173" s="136">
        <v>11668</v>
      </c>
      <c r="M173" s="136">
        <v>402443</v>
      </c>
      <c r="N173" s="136">
        <v>388971</v>
      </c>
      <c r="O173" s="136">
        <v>372604</v>
      </c>
      <c r="P173" s="136">
        <v>378365</v>
      </c>
      <c r="Q173" s="136">
        <v>263087</v>
      </c>
      <c r="R173" s="136">
        <v>326547</v>
      </c>
      <c r="S173" s="136">
        <v>294020</v>
      </c>
      <c r="T173" s="136">
        <v>124664</v>
      </c>
      <c r="U173" s="136">
        <v>346155</v>
      </c>
      <c r="V173" s="136">
        <v>316542</v>
      </c>
      <c r="W173" s="136">
        <v>319994</v>
      </c>
      <c r="X173" s="136">
        <v>302589</v>
      </c>
      <c r="Y173" s="136">
        <v>235225</v>
      </c>
      <c r="Z173" s="136">
        <v>292507</v>
      </c>
      <c r="AA173" s="136">
        <v>327930</v>
      </c>
      <c r="AB173" s="136">
        <v>177332</v>
      </c>
    </row>
    <row r="174" spans="1:28">
      <c r="A174" s="136" t="s">
        <v>447</v>
      </c>
      <c r="B174" s="136" t="s">
        <v>478</v>
      </c>
      <c r="C174" s="136" t="s">
        <v>487</v>
      </c>
      <c r="D174" s="144" t="s">
        <v>488</v>
      </c>
      <c r="E174" s="136">
        <v>746</v>
      </c>
      <c r="F174" s="136">
        <v>0</v>
      </c>
      <c r="G174" s="136">
        <v>0</v>
      </c>
      <c r="H174" s="136">
        <v>0</v>
      </c>
      <c r="I174" s="136">
        <v>14438</v>
      </c>
      <c r="J174" s="136">
        <v>91643</v>
      </c>
      <c r="K174" s="136">
        <v>174374</v>
      </c>
      <c r="L174" s="136">
        <v>521494</v>
      </c>
      <c r="M174" s="136">
        <v>419800</v>
      </c>
      <c r="N174" s="136">
        <v>932609</v>
      </c>
      <c r="O174" s="136">
        <v>568580</v>
      </c>
      <c r="P174" s="136">
        <v>891960</v>
      </c>
      <c r="Q174" s="136">
        <v>838452</v>
      </c>
      <c r="R174" s="136">
        <v>663794</v>
      </c>
      <c r="S174" s="136">
        <v>751045</v>
      </c>
      <c r="T174" s="136">
        <v>793820</v>
      </c>
      <c r="U174" s="136">
        <v>752474</v>
      </c>
      <c r="V174" s="136">
        <v>748402</v>
      </c>
      <c r="W174" s="136">
        <v>759961</v>
      </c>
      <c r="X174" s="136">
        <v>773439</v>
      </c>
      <c r="Y174" s="136">
        <v>693934</v>
      </c>
      <c r="Z174" s="136">
        <v>670728</v>
      </c>
      <c r="AA174" s="136">
        <v>418316</v>
      </c>
      <c r="AB174" s="136">
        <v>48755</v>
      </c>
    </row>
    <row r="175" spans="1:28">
      <c r="A175" s="136" t="s">
        <v>447</v>
      </c>
      <c r="B175" s="136" t="s">
        <v>478</v>
      </c>
      <c r="C175" s="136" t="s">
        <v>485</v>
      </c>
      <c r="D175" s="144" t="s">
        <v>486</v>
      </c>
      <c r="E175" s="136">
        <v>0</v>
      </c>
      <c r="F175" s="136">
        <v>0</v>
      </c>
      <c r="G175" s="136">
        <v>0</v>
      </c>
      <c r="H175" s="136">
        <v>0</v>
      </c>
      <c r="I175" s="136">
        <v>3239</v>
      </c>
      <c r="J175" s="136">
        <v>3658</v>
      </c>
      <c r="K175" s="136">
        <v>6262</v>
      </c>
      <c r="L175" s="136">
        <v>6262</v>
      </c>
      <c r="M175" s="136">
        <v>51211</v>
      </c>
      <c r="N175" s="136">
        <v>113514</v>
      </c>
      <c r="O175" s="136">
        <v>76533</v>
      </c>
      <c r="P175" s="136">
        <v>74343</v>
      </c>
      <c r="Q175" s="136">
        <v>94035</v>
      </c>
      <c r="R175" s="136">
        <v>83118</v>
      </c>
      <c r="S175" s="136">
        <v>57732</v>
      </c>
      <c r="T175" s="136">
        <v>28015</v>
      </c>
      <c r="U175" s="136">
        <v>52083</v>
      </c>
      <c r="V175" s="136">
        <v>43799</v>
      </c>
      <c r="W175" s="136">
        <v>59169</v>
      </c>
      <c r="X175" s="136">
        <v>61887</v>
      </c>
      <c r="Y175" s="136">
        <v>60623</v>
      </c>
      <c r="Z175" s="136">
        <v>81999</v>
      </c>
      <c r="AA175" s="136">
        <v>60626</v>
      </c>
      <c r="AB175" s="136">
        <v>12537</v>
      </c>
    </row>
    <row r="176" spans="1:28">
      <c r="A176" s="136" t="s">
        <v>447</v>
      </c>
      <c r="B176" s="136" t="s">
        <v>489</v>
      </c>
      <c r="C176" s="136" t="s">
        <v>490</v>
      </c>
      <c r="D176" s="144" t="s">
        <v>491</v>
      </c>
      <c r="E176" s="136">
        <v>0</v>
      </c>
      <c r="F176" s="136">
        <v>0</v>
      </c>
      <c r="G176" s="136">
        <v>0</v>
      </c>
      <c r="H176" s="136">
        <v>0</v>
      </c>
      <c r="I176" s="136">
        <v>0</v>
      </c>
      <c r="J176" s="136">
        <v>47790</v>
      </c>
      <c r="K176" s="136">
        <v>133119</v>
      </c>
      <c r="L176" s="136">
        <v>121092</v>
      </c>
      <c r="M176" s="136">
        <v>133574</v>
      </c>
      <c r="N176" s="136">
        <v>154166</v>
      </c>
      <c r="O176" s="136">
        <v>194260</v>
      </c>
      <c r="P176" s="136">
        <v>279500</v>
      </c>
      <c r="Q176" s="136">
        <v>257711</v>
      </c>
      <c r="R176" s="136">
        <v>299687</v>
      </c>
      <c r="S176" s="136">
        <v>302237</v>
      </c>
      <c r="T176" s="136">
        <v>284339</v>
      </c>
      <c r="U176" s="136">
        <v>262711</v>
      </c>
      <c r="V176" s="136">
        <v>263106</v>
      </c>
      <c r="W176" s="136">
        <v>243404</v>
      </c>
      <c r="X176" s="136">
        <v>218653</v>
      </c>
      <c r="Y176" s="136">
        <v>149861</v>
      </c>
      <c r="Z176" s="136">
        <v>21675</v>
      </c>
      <c r="AA176" s="136">
        <v>1488</v>
      </c>
      <c r="AB176" s="136">
        <v>0</v>
      </c>
    </row>
    <row r="177" spans="1:28">
      <c r="A177" s="136" t="s">
        <v>447</v>
      </c>
      <c r="B177" s="136" t="s">
        <v>489</v>
      </c>
      <c r="C177" s="136" t="s">
        <v>821</v>
      </c>
      <c r="D177" s="144" t="s">
        <v>822</v>
      </c>
      <c r="E177" s="136">
        <v>9329</v>
      </c>
      <c r="F177" s="136">
        <v>6463</v>
      </c>
      <c r="G177" s="136">
        <v>1512</v>
      </c>
      <c r="H177" s="136">
        <v>3185</v>
      </c>
      <c r="I177" s="136">
        <v>2870</v>
      </c>
      <c r="J177" s="136">
        <v>2549</v>
      </c>
      <c r="K177" s="136">
        <v>1582</v>
      </c>
      <c r="L177" s="136">
        <v>0</v>
      </c>
      <c r="M177" s="136">
        <v>0</v>
      </c>
      <c r="N177" s="136">
        <v>0</v>
      </c>
      <c r="O177" s="136">
        <v>0</v>
      </c>
      <c r="P177" s="136">
        <v>2758</v>
      </c>
      <c r="Q177" s="136">
        <v>4970</v>
      </c>
      <c r="R177" s="136">
        <v>10157</v>
      </c>
      <c r="S177" s="136">
        <v>9621</v>
      </c>
      <c r="T177" s="136">
        <v>21360</v>
      </c>
      <c r="U177" s="136">
        <v>9125</v>
      </c>
      <c r="V177" s="136">
        <v>10834</v>
      </c>
      <c r="W177" s="136">
        <v>17543</v>
      </c>
      <c r="X177" s="136">
        <v>3082</v>
      </c>
      <c r="Y177" s="136">
        <v>0</v>
      </c>
      <c r="Z177" s="136">
        <v>0</v>
      </c>
      <c r="AA177" s="136">
        <v>0</v>
      </c>
      <c r="AB177" s="136">
        <v>3645</v>
      </c>
    </row>
    <row r="178" spans="1:28">
      <c r="A178" s="136" t="s">
        <v>492</v>
      </c>
      <c r="B178" s="136" t="s">
        <v>493</v>
      </c>
      <c r="C178" s="136" t="s">
        <v>823</v>
      </c>
      <c r="D178" s="144" t="s">
        <v>824</v>
      </c>
      <c r="E178" s="136">
        <v>1318</v>
      </c>
      <c r="F178" s="136">
        <v>1318</v>
      </c>
      <c r="G178" s="136">
        <v>1318</v>
      </c>
      <c r="H178" s="136">
        <v>1318</v>
      </c>
      <c r="I178" s="136">
        <v>98</v>
      </c>
      <c r="J178" s="136">
        <v>0</v>
      </c>
      <c r="K178" s="136">
        <v>0</v>
      </c>
      <c r="L178" s="136">
        <v>0</v>
      </c>
      <c r="M178" s="136">
        <v>0</v>
      </c>
      <c r="N178" s="136">
        <v>693</v>
      </c>
      <c r="O178" s="136">
        <v>3453</v>
      </c>
      <c r="P178" s="136">
        <v>0</v>
      </c>
      <c r="Q178" s="136">
        <v>0</v>
      </c>
      <c r="R178" s="136">
        <v>0</v>
      </c>
      <c r="S178" s="136">
        <v>3732</v>
      </c>
      <c r="T178" s="136">
        <v>9873</v>
      </c>
      <c r="U178" s="136">
        <v>38250</v>
      </c>
      <c r="V178" s="136">
        <v>34655</v>
      </c>
      <c r="W178" s="136">
        <v>51831</v>
      </c>
      <c r="X178" s="136">
        <v>68226</v>
      </c>
      <c r="Y178" s="136">
        <v>41692</v>
      </c>
      <c r="Z178" s="136">
        <v>58624</v>
      </c>
      <c r="AA178" s="136">
        <v>56177</v>
      </c>
      <c r="AB178" s="136">
        <v>45691</v>
      </c>
    </row>
    <row r="179" spans="1:28">
      <c r="A179" s="136" t="s">
        <v>492</v>
      </c>
      <c r="B179" s="136" t="s">
        <v>493</v>
      </c>
      <c r="C179" s="136" t="s">
        <v>494</v>
      </c>
      <c r="D179" s="144" t="s">
        <v>495</v>
      </c>
      <c r="E179" s="136">
        <v>17358</v>
      </c>
      <c r="F179" s="136">
        <v>6966</v>
      </c>
      <c r="G179" s="136">
        <v>0</v>
      </c>
      <c r="H179" s="136">
        <v>0</v>
      </c>
      <c r="I179" s="136">
        <v>0</v>
      </c>
      <c r="J179" s="136">
        <v>0</v>
      </c>
      <c r="K179" s="136">
        <v>12</v>
      </c>
      <c r="L179" s="136">
        <v>98227</v>
      </c>
      <c r="M179" s="136">
        <v>172427</v>
      </c>
      <c r="N179" s="136">
        <v>75058</v>
      </c>
      <c r="O179" s="136">
        <v>126020</v>
      </c>
      <c r="P179" s="136">
        <v>155051</v>
      </c>
      <c r="Q179" s="136">
        <v>106809</v>
      </c>
      <c r="R179" s="136">
        <v>223068</v>
      </c>
      <c r="S179" s="136">
        <v>136616</v>
      </c>
      <c r="T179" s="136">
        <v>154719</v>
      </c>
      <c r="U179" s="136">
        <v>169628</v>
      </c>
      <c r="V179" s="136">
        <v>114653</v>
      </c>
      <c r="W179" s="136">
        <v>222234</v>
      </c>
      <c r="X179" s="136">
        <v>157976</v>
      </c>
      <c r="Y179" s="136">
        <v>224898</v>
      </c>
      <c r="Z179" s="136">
        <v>139489</v>
      </c>
      <c r="AA179" s="136">
        <v>214279</v>
      </c>
      <c r="AB179" s="136">
        <v>144348</v>
      </c>
    </row>
    <row r="180" spans="1:28">
      <c r="A180" s="136" t="s">
        <v>492</v>
      </c>
      <c r="B180" s="136" t="s">
        <v>493</v>
      </c>
      <c r="C180" s="136" t="s">
        <v>825</v>
      </c>
      <c r="D180" s="144" t="s">
        <v>826</v>
      </c>
      <c r="E180" s="136">
        <v>22449</v>
      </c>
      <c r="F180" s="136">
        <v>854</v>
      </c>
      <c r="G180" s="136">
        <v>0</v>
      </c>
      <c r="H180" s="136">
        <v>0</v>
      </c>
      <c r="I180" s="136">
        <v>0</v>
      </c>
      <c r="J180" s="136">
        <v>0</v>
      </c>
      <c r="K180" s="136">
        <v>0</v>
      </c>
      <c r="L180" s="136">
        <v>10127</v>
      </c>
      <c r="M180" s="136">
        <v>121318</v>
      </c>
      <c r="N180" s="136">
        <v>129361</v>
      </c>
      <c r="O180" s="136">
        <v>148927</v>
      </c>
      <c r="P180" s="136">
        <v>104976</v>
      </c>
      <c r="Q180" s="136">
        <v>150095</v>
      </c>
      <c r="R180" s="136">
        <v>32190</v>
      </c>
      <c r="S180" s="136">
        <v>106193</v>
      </c>
      <c r="T180" s="136">
        <v>70614</v>
      </c>
      <c r="U180" s="136">
        <v>71625</v>
      </c>
      <c r="V180" s="136">
        <v>148138</v>
      </c>
      <c r="W180" s="136">
        <v>130576</v>
      </c>
      <c r="X180" s="136">
        <v>188553</v>
      </c>
      <c r="Y180" s="136">
        <v>170239</v>
      </c>
      <c r="Z180" s="136">
        <v>186530</v>
      </c>
      <c r="AA180" s="136">
        <v>183360</v>
      </c>
      <c r="AB180" s="136">
        <v>144507</v>
      </c>
    </row>
    <row r="181" spans="1:28">
      <c r="A181" s="136" t="s">
        <v>492</v>
      </c>
      <c r="B181" s="136" t="s">
        <v>493</v>
      </c>
      <c r="C181" s="136" t="s">
        <v>827</v>
      </c>
      <c r="D181" s="144" t="s">
        <v>828</v>
      </c>
      <c r="E181" s="136">
        <v>5527</v>
      </c>
      <c r="F181" s="136">
        <v>2104</v>
      </c>
      <c r="G181" s="136">
        <v>206</v>
      </c>
      <c r="H181" s="136">
        <v>0</v>
      </c>
      <c r="I181" s="136">
        <v>0</v>
      </c>
      <c r="J181" s="136">
        <v>0</v>
      </c>
      <c r="K181" s="136">
        <v>0</v>
      </c>
      <c r="L181" s="136">
        <v>0</v>
      </c>
      <c r="M181" s="136">
        <v>0</v>
      </c>
      <c r="N181" s="136">
        <v>0</v>
      </c>
      <c r="O181" s="136">
        <v>37046</v>
      </c>
      <c r="P181" s="136">
        <v>40562</v>
      </c>
      <c r="Q181" s="136">
        <v>57574</v>
      </c>
      <c r="R181" s="136">
        <v>103425</v>
      </c>
      <c r="S181" s="136">
        <v>100817</v>
      </c>
      <c r="T181" s="136">
        <v>86023</v>
      </c>
      <c r="U181" s="136">
        <v>92209</v>
      </c>
      <c r="V181" s="136">
        <v>117674</v>
      </c>
      <c r="W181" s="136">
        <v>123622</v>
      </c>
      <c r="X181" s="136">
        <v>148825</v>
      </c>
      <c r="Y181" s="136">
        <v>138340</v>
      </c>
      <c r="Z181" s="136">
        <v>122946</v>
      </c>
      <c r="AA181" s="136">
        <v>95221</v>
      </c>
      <c r="AB181" s="136">
        <v>28405</v>
      </c>
    </row>
    <row r="182" spans="1:28">
      <c r="A182" s="136" t="s">
        <v>492</v>
      </c>
      <c r="B182" s="136" t="s">
        <v>493</v>
      </c>
      <c r="C182" s="136" t="s">
        <v>829</v>
      </c>
      <c r="D182" s="144" t="s">
        <v>830</v>
      </c>
      <c r="E182" s="136">
        <v>41749</v>
      </c>
      <c r="F182" s="136">
        <v>20931</v>
      </c>
      <c r="G182" s="136">
        <v>7053</v>
      </c>
      <c r="H182" s="136">
        <v>2270</v>
      </c>
      <c r="I182" s="136">
        <v>2879</v>
      </c>
      <c r="J182" s="136">
        <v>2345</v>
      </c>
      <c r="K182" s="136">
        <v>19698</v>
      </c>
      <c r="L182" s="136">
        <v>44441</v>
      </c>
      <c r="M182" s="136">
        <v>72641</v>
      </c>
      <c r="N182" s="136">
        <v>77251</v>
      </c>
      <c r="O182" s="136">
        <v>21673</v>
      </c>
      <c r="P182" s="136">
        <v>33759</v>
      </c>
      <c r="Q182" s="136">
        <v>71387</v>
      </c>
      <c r="R182" s="136">
        <v>62325</v>
      </c>
      <c r="S182" s="136">
        <v>65866</v>
      </c>
      <c r="T182" s="136">
        <v>46062</v>
      </c>
      <c r="U182" s="136">
        <v>37583</v>
      </c>
      <c r="V182" s="136">
        <v>56150</v>
      </c>
      <c r="W182" s="136">
        <v>45306</v>
      </c>
      <c r="X182" s="136">
        <v>55229</v>
      </c>
      <c r="Y182" s="136">
        <v>48210</v>
      </c>
      <c r="Z182" s="136">
        <v>53132</v>
      </c>
      <c r="AA182" s="136">
        <v>50029</v>
      </c>
      <c r="AB182" s="136">
        <v>72673</v>
      </c>
    </row>
    <row r="183" spans="1:28">
      <c r="A183" s="136" t="s">
        <v>492</v>
      </c>
      <c r="B183" s="136" t="s">
        <v>493</v>
      </c>
      <c r="C183" s="136" t="s">
        <v>496</v>
      </c>
      <c r="D183" s="144" t="s">
        <v>497</v>
      </c>
      <c r="E183" s="136">
        <v>490</v>
      </c>
      <c r="F183" s="136">
        <v>0</v>
      </c>
      <c r="G183" s="136">
        <v>0</v>
      </c>
      <c r="H183" s="136">
        <v>378</v>
      </c>
      <c r="I183" s="136">
        <v>0</v>
      </c>
      <c r="J183" s="136">
        <v>917</v>
      </c>
      <c r="K183" s="136">
        <v>0</v>
      </c>
      <c r="L183" s="136">
        <v>114335</v>
      </c>
      <c r="M183" s="136">
        <v>183901</v>
      </c>
      <c r="N183" s="136">
        <v>161106</v>
      </c>
      <c r="O183" s="136">
        <v>178230</v>
      </c>
      <c r="P183" s="136">
        <v>141861</v>
      </c>
      <c r="Q183" s="136">
        <v>170738</v>
      </c>
      <c r="R183" s="136">
        <v>137797</v>
      </c>
      <c r="S183" s="136">
        <v>77025</v>
      </c>
      <c r="T183" s="136">
        <v>127319</v>
      </c>
      <c r="U183" s="136">
        <v>72876</v>
      </c>
      <c r="V183" s="136">
        <v>77418</v>
      </c>
      <c r="W183" s="136">
        <v>142641</v>
      </c>
      <c r="X183" s="136">
        <v>109333</v>
      </c>
      <c r="Y183" s="136">
        <v>136641</v>
      </c>
      <c r="Z183" s="136">
        <v>135723</v>
      </c>
      <c r="AA183" s="136">
        <v>43174</v>
      </c>
      <c r="AB183" s="136">
        <v>28609</v>
      </c>
    </row>
    <row r="184" spans="1:28">
      <c r="A184" s="136" t="s">
        <v>492</v>
      </c>
      <c r="B184" s="136" t="s">
        <v>493</v>
      </c>
      <c r="C184" s="136" t="s">
        <v>831</v>
      </c>
      <c r="D184" s="144" t="s">
        <v>832</v>
      </c>
      <c r="E184" s="136">
        <v>95246</v>
      </c>
      <c r="F184" s="136">
        <v>0</v>
      </c>
      <c r="G184" s="136">
        <v>0</v>
      </c>
      <c r="H184" s="136">
        <v>0</v>
      </c>
      <c r="I184" s="136">
        <v>0</v>
      </c>
      <c r="J184" s="136">
        <v>0</v>
      </c>
      <c r="K184" s="136">
        <v>149762</v>
      </c>
      <c r="L184" s="136">
        <v>505670</v>
      </c>
      <c r="M184" s="136">
        <v>488129</v>
      </c>
      <c r="N184" s="136">
        <v>467196</v>
      </c>
      <c r="O184" s="136">
        <v>447325</v>
      </c>
      <c r="P184" s="136">
        <v>452915</v>
      </c>
      <c r="Q184" s="136">
        <v>454667</v>
      </c>
      <c r="R184" s="136">
        <v>526905</v>
      </c>
      <c r="S184" s="136">
        <v>516394</v>
      </c>
      <c r="T184" s="136">
        <v>576118</v>
      </c>
      <c r="U184" s="136">
        <v>524976</v>
      </c>
      <c r="V184" s="136">
        <v>456755</v>
      </c>
      <c r="W184" s="136">
        <v>590724</v>
      </c>
      <c r="X184" s="136">
        <v>366691</v>
      </c>
      <c r="Y184" s="136">
        <v>492553</v>
      </c>
      <c r="Z184" s="136">
        <v>586381</v>
      </c>
      <c r="AA184" s="136">
        <v>343420</v>
      </c>
      <c r="AB184" s="136">
        <v>139500</v>
      </c>
    </row>
    <row r="185" spans="1:28">
      <c r="A185" s="136" t="s">
        <v>492</v>
      </c>
      <c r="B185" s="136" t="s">
        <v>493</v>
      </c>
      <c r="C185" s="136" t="s">
        <v>500</v>
      </c>
      <c r="D185" s="144" t="s">
        <v>501</v>
      </c>
      <c r="E185" s="136">
        <v>162501</v>
      </c>
      <c r="F185" s="136">
        <v>148295</v>
      </c>
      <c r="G185" s="136">
        <v>77588</v>
      </c>
      <c r="H185" s="136">
        <v>20129</v>
      </c>
      <c r="I185" s="136">
        <v>13845</v>
      </c>
      <c r="J185" s="136">
        <v>0</v>
      </c>
      <c r="K185" s="136">
        <v>6111</v>
      </c>
      <c r="L185" s="136">
        <v>11296</v>
      </c>
      <c r="M185" s="136">
        <v>66570</v>
      </c>
      <c r="N185" s="136">
        <v>179906</v>
      </c>
      <c r="O185" s="136">
        <v>166371</v>
      </c>
      <c r="P185" s="136">
        <v>169915</v>
      </c>
      <c r="Q185" s="136">
        <v>171966</v>
      </c>
      <c r="R185" s="136">
        <v>122698</v>
      </c>
      <c r="S185" s="136">
        <v>161513</v>
      </c>
      <c r="T185" s="136">
        <v>123904</v>
      </c>
      <c r="U185" s="136">
        <v>107892</v>
      </c>
      <c r="V185" s="136">
        <v>145477</v>
      </c>
      <c r="W185" s="136">
        <v>192336</v>
      </c>
      <c r="X185" s="136">
        <v>122079</v>
      </c>
      <c r="Y185" s="136">
        <v>166069</v>
      </c>
      <c r="Z185" s="136">
        <v>145861</v>
      </c>
      <c r="AA185" s="136">
        <v>170637</v>
      </c>
      <c r="AB185" s="136">
        <v>140973</v>
      </c>
    </row>
    <row r="186" spans="1:28">
      <c r="A186" s="136" t="s">
        <v>492</v>
      </c>
      <c r="B186" s="136" t="s">
        <v>493</v>
      </c>
      <c r="C186" s="136" t="s">
        <v>833</v>
      </c>
      <c r="D186" s="144" t="s">
        <v>834</v>
      </c>
      <c r="E186" s="136">
        <v>106292</v>
      </c>
      <c r="F186" s="136">
        <v>42652</v>
      </c>
      <c r="G186" s="136">
        <v>5605</v>
      </c>
      <c r="H186" s="136">
        <v>3573</v>
      </c>
      <c r="I186" s="136">
        <v>0</v>
      </c>
      <c r="J186" s="136">
        <v>0</v>
      </c>
      <c r="K186" s="136">
        <v>0</v>
      </c>
      <c r="L186" s="136">
        <v>0</v>
      </c>
      <c r="M186" s="136">
        <v>0</v>
      </c>
      <c r="N186" s="136">
        <v>0</v>
      </c>
      <c r="O186" s="136">
        <v>18302</v>
      </c>
      <c r="P186" s="136">
        <v>49903</v>
      </c>
      <c r="Q186" s="136">
        <v>51762</v>
      </c>
      <c r="R186" s="136">
        <v>41540</v>
      </c>
      <c r="S186" s="136">
        <v>77251</v>
      </c>
      <c r="T186" s="136">
        <v>94120</v>
      </c>
      <c r="U186" s="136">
        <v>62130</v>
      </c>
      <c r="V186" s="136">
        <v>110426</v>
      </c>
      <c r="W186" s="136">
        <v>126345</v>
      </c>
      <c r="X186" s="136">
        <v>130070</v>
      </c>
      <c r="Y186" s="136">
        <v>110586</v>
      </c>
      <c r="Z186" s="136">
        <v>137795</v>
      </c>
      <c r="AA186" s="136">
        <v>167323</v>
      </c>
      <c r="AB186" s="136">
        <v>136958</v>
      </c>
    </row>
    <row r="187" spans="1:28">
      <c r="A187" s="136" t="s">
        <v>492</v>
      </c>
      <c r="B187" s="136" t="s">
        <v>505</v>
      </c>
      <c r="C187" s="136" t="s">
        <v>506</v>
      </c>
      <c r="D187" s="144" t="s">
        <v>507</v>
      </c>
      <c r="E187" s="136">
        <v>151277</v>
      </c>
      <c r="F187" s="136">
        <v>146235</v>
      </c>
      <c r="G187" s="136">
        <v>94232</v>
      </c>
      <c r="H187" s="136">
        <v>227699</v>
      </c>
      <c r="I187" s="136">
        <v>387372</v>
      </c>
      <c r="J187" s="136">
        <v>307482</v>
      </c>
      <c r="K187" s="136">
        <v>445762</v>
      </c>
      <c r="L187" s="136">
        <v>375716</v>
      </c>
      <c r="M187" s="136">
        <v>392588</v>
      </c>
      <c r="N187" s="136">
        <v>421125</v>
      </c>
      <c r="O187" s="136">
        <v>306044</v>
      </c>
      <c r="P187" s="136">
        <v>305602</v>
      </c>
      <c r="Q187" s="136">
        <v>321023</v>
      </c>
      <c r="R187" s="136">
        <v>316627</v>
      </c>
      <c r="S187" s="136">
        <v>525138</v>
      </c>
      <c r="T187" s="136">
        <v>477942</v>
      </c>
      <c r="U187" s="136">
        <v>462432</v>
      </c>
      <c r="V187" s="136">
        <v>464140</v>
      </c>
      <c r="W187" s="136">
        <v>420342</v>
      </c>
      <c r="X187" s="136">
        <v>380748</v>
      </c>
      <c r="Y187" s="136">
        <v>414071</v>
      </c>
      <c r="Z187" s="136">
        <v>382126</v>
      </c>
      <c r="AA187" s="136">
        <v>378236</v>
      </c>
      <c r="AB187" s="136">
        <v>200879</v>
      </c>
    </row>
    <row r="188" spans="1:28">
      <c r="A188" s="136" t="s">
        <v>492</v>
      </c>
      <c r="B188" s="136" t="s">
        <v>508</v>
      </c>
      <c r="C188" s="136" t="s">
        <v>835</v>
      </c>
      <c r="D188" s="144" t="s">
        <v>836</v>
      </c>
      <c r="E188" s="136">
        <v>49678</v>
      </c>
      <c r="F188" s="136">
        <v>1005</v>
      </c>
      <c r="G188" s="136">
        <v>0</v>
      </c>
      <c r="H188" s="136">
        <v>0</v>
      </c>
      <c r="I188" s="136">
        <v>0</v>
      </c>
      <c r="J188" s="136">
        <v>0</v>
      </c>
      <c r="K188" s="136">
        <v>7394</v>
      </c>
      <c r="L188" s="136">
        <v>9662</v>
      </c>
      <c r="M188" s="136">
        <v>78397</v>
      </c>
      <c r="N188" s="136">
        <v>163814</v>
      </c>
      <c r="O188" s="136">
        <v>88852</v>
      </c>
      <c r="P188" s="136">
        <v>169614</v>
      </c>
      <c r="Q188" s="136">
        <v>85209</v>
      </c>
      <c r="R188" s="136">
        <v>106633</v>
      </c>
      <c r="S188" s="136">
        <v>117754</v>
      </c>
      <c r="T188" s="136">
        <v>141629</v>
      </c>
      <c r="U188" s="136">
        <v>111657</v>
      </c>
      <c r="V188" s="136">
        <v>135255</v>
      </c>
      <c r="W188" s="136">
        <v>149112</v>
      </c>
      <c r="X188" s="136">
        <v>150577</v>
      </c>
      <c r="Y188" s="136">
        <v>153913</v>
      </c>
      <c r="Z188" s="136">
        <v>145579</v>
      </c>
      <c r="AA188" s="136">
        <v>136285</v>
      </c>
      <c r="AB188" s="136">
        <v>109014</v>
      </c>
    </row>
    <row r="189" spans="1:28">
      <c r="A189" s="136" t="s">
        <v>492</v>
      </c>
      <c r="B189" s="136" t="s">
        <v>508</v>
      </c>
      <c r="C189" s="136" t="s">
        <v>837</v>
      </c>
      <c r="D189" s="144" t="s">
        <v>838</v>
      </c>
      <c r="E189" s="136">
        <v>0</v>
      </c>
      <c r="F189" s="136">
        <v>0</v>
      </c>
      <c r="G189" s="136">
        <v>0</v>
      </c>
      <c r="H189" s="136">
        <v>0</v>
      </c>
      <c r="I189" s="136">
        <v>0</v>
      </c>
      <c r="J189" s="136">
        <v>0</v>
      </c>
      <c r="K189" s="136">
        <v>29872</v>
      </c>
      <c r="L189" s="136">
        <v>164925</v>
      </c>
      <c r="M189" s="136">
        <v>183726</v>
      </c>
      <c r="N189" s="136">
        <v>245578</v>
      </c>
      <c r="O189" s="136">
        <v>363065</v>
      </c>
      <c r="P189" s="136">
        <v>430284</v>
      </c>
      <c r="Q189" s="136">
        <v>390597</v>
      </c>
      <c r="R189" s="136">
        <v>349843</v>
      </c>
      <c r="S189" s="136">
        <v>440460</v>
      </c>
      <c r="T189" s="136">
        <v>449483</v>
      </c>
      <c r="U189" s="136">
        <v>302532</v>
      </c>
      <c r="V189" s="136">
        <v>472947</v>
      </c>
      <c r="W189" s="136">
        <v>440900</v>
      </c>
      <c r="X189" s="136">
        <v>464023</v>
      </c>
      <c r="Y189" s="136">
        <v>385232</v>
      </c>
      <c r="Z189" s="136">
        <v>454817</v>
      </c>
      <c r="AA189" s="136">
        <v>351076</v>
      </c>
      <c r="AB189" s="136">
        <v>28329</v>
      </c>
    </row>
    <row r="190" spans="1:28">
      <c r="A190" s="136" t="s">
        <v>492</v>
      </c>
      <c r="B190" s="136" t="s">
        <v>508</v>
      </c>
      <c r="C190" s="136" t="s">
        <v>509</v>
      </c>
      <c r="D190" s="144" t="s">
        <v>510</v>
      </c>
      <c r="E190" s="136">
        <v>157471</v>
      </c>
      <c r="F190" s="136">
        <v>141815</v>
      </c>
      <c r="G190" s="136">
        <v>115977</v>
      </c>
      <c r="H190" s="136">
        <v>95772</v>
      </c>
      <c r="I190" s="136">
        <v>137281</v>
      </c>
      <c r="J190" s="136">
        <v>111685</v>
      </c>
      <c r="K190" s="136">
        <v>107473</v>
      </c>
      <c r="L190" s="136">
        <v>126823</v>
      </c>
      <c r="M190" s="136">
        <v>72465</v>
      </c>
      <c r="N190" s="136">
        <v>99394</v>
      </c>
      <c r="O190" s="136">
        <v>138487</v>
      </c>
      <c r="P190" s="136">
        <v>133021</v>
      </c>
      <c r="Q190" s="136">
        <v>102591</v>
      </c>
      <c r="R190" s="136">
        <v>228384</v>
      </c>
      <c r="S190" s="136">
        <v>308082</v>
      </c>
      <c r="T190" s="136">
        <v>287357</v>
      </c>
      <c r="U190" s="136">
        <v>290777</v>
      </c>
      <c r="V190" s="136">
        <v>261580</v>
      </c>
      <c r="W190" s="136">
        <v>240290</v>
      </c>
      <c r="X190" s="136">
        <v>235131</v>
      </c>
      <c r="Y190" s="136">
        <v>251273</v>
      </c>
      <c r="Z190" s="136">
        <v>180270</v>
      </c>
      <c r="AA190" s="136">
        <v>85319</v>
      </c>
      <c r="AB190" s="136">
        <v>73870</v>
      </c>
    </row>
    <row r="191" spans="1:28">
      <c r="A191" s="136" t="s">
        <v>492</v>
      </c>
      <c r="B191" s="136" t="s">
        <v>508</v>
      </c>
      <c r="C191" s="136" t="s">
        <v>511</v>
      </c>
      <c r="D191" s="144" t="s">
        <v>512</v>
      </c>
      <c r="E191" s="136">
        <v>35162</v>
      </c>
      <c r="F191" s="136">
        <v>11211</v>
      </c>
      <c r="G191" s="136">
        <v>0</v>
      </c>
      <c r="H191" s="136">
        <v>0</v>
      </c>
      <c r="I191" s="136">
        <v>2343</v>
      </c>
      <c r="J191" s="136">
        <v>5360</v>
      </c>
      <c r="K191" s="136">
        <v>69406</v>
      </c>
      <c r="L191" s="136">
        <v>371400</v>
      </c>
      <c r="M191" s="136">
        <v>376716</v>
      </c>
      <c r="N191" s="136">
        <v>375091</v>
      </c>
      <c r="O191" s="136">
        <v>395171</v>
      </c>
      <c r="P191" s="136">
        <v>264432</v>
      </c>
      <c r="Q191" s="136">
        <v>389669</v>
      </c>
      <c r="R191" s="136">
        <v>401042</v>
      </c>
      <c r="S191" s="136">
        <v>390610</v>
      </c>
      <c r="T191" s="136">
        <v>399970</v>
      </c>
      <c r="U191" s="136">
        <v>423162</v>
      </c>
      <c r="V191" s="136">
        <v>415322</v>
      </c>
      <c r="W191" s="136">
        <v>463512</v>
      </c>
      <c r="X191" s="136">
        <v>493089</v>
      </c>
      <c r="Y191" s="136">
        <v>487095</v>
      </c>
      <c r="Z191" s="136">
        <v>463411</v>
      </c>
      <c r="AA191" s="136">
        <v>365739</v>
      </c>
      <c r="AB191" s="136">
        <v>155912</v>
      </c>
    </row>
    <row r="192" spans="1:28">
      <c r="A192" s="136" t="s">
        <v>492</v>
      </c>
      <c r="B192" s="136" t="s">
        <v>505</v>
      </c>
      <c r="C192" s="136" t="s">
        <v>839</v>
      </c>
      <c r="D192" s="144" t="s">
        <v>840</v>
      </c>
      <c r="E192" s="136">
        <v>69564</v>
      </c>
      <c r="F192" s="136">
        <v>12871</v>
      </c>
      <c r="G192" s="136">
        <v>14854</v>
      </c>
      <c r="H192" s="136">
        <v>0</v>
      </c>
      <c r="I192" s="136">
        <v>12004</v>
      </c>
      <c r="J192" s="136">
        <v>230133</v>
      </c>
      <c r="K192" s="136">
        <v>336843</v>
      </c>
      <c r="L192" s="136">
        <v>291880</v>
      </c>
      <c r="M192" s="136">
        <v>623960</v>
      </c>
      <c r="N192" s="136">
        <v>537797</v>
      </c>
      <c r="O192" s="136">
        <v>515422</v>
      </c>
      <c r="P192" s="136">
        <v>654517</v>
      </c>
      <c r="Q192" s="136">
        <v>463885</v>
      </c>
      <c r="R192" s="136">
        <v>558010</v>
      </c>
      <c r="S192" s="136">
        <v>665075</v>
      </c>
      <c r="T192" s="136">
        <v>522128</v>
      </c>
      <c r="U192" s="136">
        <v>588177</v>
      </c>
      <c r="V192" s="136">
        <v>713605</v>
      </c>
      <c r="W192" s="136">
        <v>684095</v>
      </c>
      <c r="X192" s="136">
        <v>670967</v>
      </c>
      <c r="Y192" s="136">
        <v>743610</v>
      </c>
      <c r="Z192" s="136">
        <v>681317</v>
      </c>
      <c r="AA192" s="136">
        <v>503177</v>
      </c>
      <c r="AB192" s="136">
        <v>233360</v>
      </c>
    </row>
    <row r="193" spans="1:28">
      <c r="A193" s="136" t="s">
        <v>492</v>
      </c>
      <c r="B193" s="136" t="s">
        <v>505</v>
      </c>
      <c r="C193" s="136" t="s">
        <v>841</v>
      </c>
      <c r="D193" s="144" t="s">
        <v>842</v>
      </c>
      <c r="E193" s="136">
        <v>28838</v>
      </c>
      <c r="F193" s="136">
        <v>5756</v>
      </c>
      <c r="G193" s="136">
        <v>0</v>
      </c>
      <c r="H193" s="136">
        <v>0</v>
      </c>
      <c r="I193" s="136">
        <v>0</v>
      </c>
      <c r="J193" s="136">
        <v>0</v>
      </c>
      <c r="K193" s="136">
        <v>0</v>
      </c>
      <c r="L193" s="136">
        <v>0</v>
      </c>
      <c r="M193" s="136">
        <v>0</v>
      </c>
      <c r="N193" s="136">
        <v>0</v>
      </c>
      <c r="O193" s="136">
        <v>0</v>
      </c>
      <c r="P193" s="136">
        <v>0</v>
      </c>
      <c r="Q193" s="136">
        <v>10200</v>
      </c>
      <c r="R193" s="136">
        <v>10632</v>
      </c>
      <c r="S193" s="136">
        <v>207396</v>
      </c>
      <c r="T193" s="136">
        <v>233427</v>
      </c>
      <c r="U193" s="136">
        <v>205156</v>
      </c>
      <c r="V193" s="136">
        <v>195802</v>
      </c>
      <c r="W193" s="136">
        <v>208931</v>
      </c>
      <c r="X193" s="136">
        <v>210677</v>
      </c>
      <c r="Y193" s="136">
        <v>201211</v>
      </c>
      <c r="Z193" s="136">
        <v>219662</v>
      </c>
      <c r="AA193" s="136">
        <v>185355</v>
      </c>
      <c r="AB193" s="136">
        <v>84652</v>
      </c>
    </row>
    <row r="194" spans="1:28">
      <c r="A194" s="136" t="s">
        <v>492</v>
      </c>
      <c r="B194" s="136" t="s">
        <v>505</v>
      </c>
      <c r="C194" s="136" t="s">
        <v>843</v>
      </c>
      <c r="D194" s="144" t="s">
        <v>844</v>
      </c>
      <c r="E194" s="136">
        <v>8948</v>
      </c>
      <c r="F194" s="136">
        <v>0</v>
      </c>
      <c r="G194" s="136">
        <v>0</v>
      </c>
      <c r="H194" s="136">
        <v>0</v>
      </c>
      <c r="I194" s="136">
        <v>14081</v>
      </c>
      <c r="J194" s="136">
        <v>44496</v>
      </c>
      <c r="K194" s="136">
        <v>46158</v>
      </c>
      <c r="L194" s="136">
        <v>164359</v>
      </c>
      <c r="M194" s="136">
        <v>80148</v>
      </c>
      <c r="N194" s="136">
        <v>116086</v>
      </c>
      <c r="O194" s="136">
        <v>145309</v>
      </c>
      <c r="P194" s="136">
        <v>163970</v>
      </c>
      <c r="Q194" s="136">
        <v>188478</v>
      </c>
      <c r="R194" s="136">
        <v>136163</v>
      </c>
      <c r="S194" s="136">
        <v>213430</v>
      </c>
      <c r="T194" s="136">
        <v>191511</v>
      </c>
      <c r="U194" s="136">
        <v>194884</v>
      </c>
      <c r="V194" s="136">
        <v>206839</v>
      </c>
      <c r="W194" s="136">
        <v>199887</v>
      </c>
      <c r="X194" s="136">
        <v>198004</v>
      </c>
      <c r="Y194" s="136">
        <v>184696</v>
      </c>
      <c r="Z194" s="136">
        <v>131867</v>
      </c>
      <c r="AA194" s="136">
        <v>156097</v>
      </c>
      <c r="AB194" s="136">
        <v>86209</v>
      </c>
    </row>
    <row r="195" spans="1:28">
      <c r="A195" s="136" t="s">
        <v>492</v>
      </c>
      <c r="B195" s="136" t="s">
        <v>505</v>
      </c>
      <c r="C195" s="136" t="s">
        <v>845</v>
      </c>
      <c r="D195" s="144" t="s">
        <v>846</v>
      </c>
      <c r="E195" s="136">
        <v>0</v>
      </c>
      <c r="F195" s="136">
        <v>0</v>
      </c>
      <c r="G195" s="136">
        <v>0</v>
      </c>
      <c r="H195" s="136">
        <v>0</v>
      </c>
      <c r="I195" s="136">
        <v>0</v>
      </c>
      <c r="J195" s="136">
        <v>0</v>
      </c>
      <c r="K195" s="136">
        <v>0</v>
      </c>
      <c r="L195" s="136">
        <v>0</v>
      </c>
      <c r="M195" s="136">
        <v>0</v>
      </c>
      <c r="N195" s="136">
        <v>99389</v>
      </c>
      <c r="O195" s="136">
        <v>223147</v>
      </c>
      <c r="P195" s="136">
        <v>149002</v>
      </c>
      <c r="Q195" s="136">
        <v>315554</v>
      </c>
      <c r="R195" s="136">
        <v>154198</v>
      </c>
      <c r="S195" s="136">
        <v>293789</v>
      </c>
      <c r="T195" s="136">
        <v>344908</v>
      </c>
      <c r="U195" s="136">
        <v>249032</v>
      </c>
      <c r="V195" s="136">
        <v>346743</v>
      </c>
      <c r="W195" s="136">
        <v>270395</v>
      </c>
      <c r="X195" s="136">
        <v>183440</v>
      </c>
      <c r="Y195" s="136">
        <v>299675</v>
      </c>
      <c r="Z195" s="136">
        <v>166809</v>
      </c>
      <c r="AA195" s="136">
        <v>259672</v>
      </c>
      <c r="AB195" s="136">
        <v>28327</v>
      </c>
    </row>
    <row r="196" spans="1:28">
      <c r="A196" s="136" t="s">
        <v>492</v>
      </c>
      <c r="B196" s="136" t="s">
        <v>505</v>
      </c>
      <c r="C196" s="136" t="s">
        <v>515</v>
      </c>
      <c r="D196" s="144" t="s">
        <v>516</v>
      </c>
      <c r="E196" s="136">
        <v>2436</v>
      </c>
      <c r="F196" s="136">
        <v>0</v>
      </c>
      <c r="G196" s="136">
        <v>0</v>
      </c>
      <c r="H196" s="136">
        <v>7184</v>
      </c>
      <c r="I196" s="136">
        <v>4279</v>
      </c>
      <c r="J196" s="136">
        <v>14860</v>
      </c>
      <c r="K196" s="136">
        <v>195180</v>
      </c>
      <c r="L196" s="136">
        <v>211127</v>
      </c>
      <c r="M196" s="136">
        <v>247237</v>
      </c>
      <c r="N196" s="136">
        <v>185816</v>
      </c>
      <c r="O196" s="136">
        <v>249204</v>
      </c>
      <c r="P196" s="136">
        <v>151394</v>
      </c>
      <c r="Q196" s="136">
        <v>198869</v>
      </c>
      <c r="R196" s="136">
        <v>227270</v>
      </c>
      <c r="S196" s="136">
        <v>211266</v>
      </c>
      <c r="T196" s="136">
        <v>325089</v>
      </c>
      <c r="U196" s="136">
        <v>303625</v>
      </c>
      <c r="V196" s="136">
        <v>311254</v>
      </c>
      <c r="W196" s="136">
        <v>253943</v>
      </c>
      <c r="X196" s="136">
        <v>329806</v>
      </c>
      <c r="Y196" s="136">
        <v>190970</v>
      </c>
      <c r="Z196" s="136">
        <v>300379</v>
      </c>
      <c r="AA196" s="136">
        <v>197667</v>
      </c>
      <c r="AB196" s="136">
        <v>25756</v>
      </c>
    </row>
    <row r="197" spans="1:28">
      <c r="A197" s="136" t="s">
        <v>492</v>
      </c>
      <c r="B197" s="136" t="s">
        <v>517</v>
      </c>
      <c r="C197" s="136" t="s">
        <v>518</v>
      </c>
      <c r="D197" s="144" t="s">
        <v>519</v>
      </c>
      <c r="E197" s="136">
        <v>59614</v>
      </c>
      <c r="F197" s="136">
        <v>878</v>
      </c>
      <c r="G197" s="136">
        <v>0</v>
      </c>
      <c r="H197" s="136">
        <v>0</v>
      </c>
      <c r="I197" s="136">
        <v>24457</v>
      </c>
      <c r="J197" s="136">
        <v>84408</v>
      </c>
      <c r="K197" s="136">
        <v>86287</v>
      </c>
      <c r="L197" s="136">
        <v>169613</v>
      </c>
      <c r="M197" s="136">
        <v>199262</v>
      </c>
      <c r="N197" s="136">
        <v>216889</v>
      </c>
      <c r="O197" s="136">
        <v>195649</v>
      </c>
      <c r="P197" s="136">
        <v>206781</v>
      </c>
      <c r="Q197" s="136">
        <v>52402</v>
      </c>
      <c r="R197" s="136">
        <v>201732</v>
      </c>
      <c r="S197" s="136">
        <v>86250</v>
      </c>
      <c r="T197" s="136">
        <v>164692</v>
      </c>
      <c r="U197" s="136">
        <v>139502</v>
      </c>
      <c r="V197" s="136">
        <v>175779</v>
      </c>
      <c r="W197" s="136">
        <v>108553</v>
      </c>
      <c r="X197" s="136">
        <v>152485</v>
      </c>
      <c r="Y197" s="136">
        <v>139781</v>
      </c>
      <c r="Z197" s="136">
        <v>116454</v>
      </c>
      <c r="AA197" s="136">
        <v>179019</v>
      </c>
      <c r="AB197" s="136">
        <v>74454</v>
      </c>
    </row>
    <row r="198" spans="1:28">
      <c r="A198" s="136" t="s">
        <v>492</v>
      </c>
      <c r="B198" s="136" t="s">
        <v>517</v>
      </c>
      <c r="C198" s="136" t="s">
        <v>520</v>
      </c>
      <c r="D198" s="144" t="s">
        <v>521</v>
      </c>
      <c r="E198" s="136">
        <v>0</v>
      </c>
      <c r="F198" s="136">
        <v>0</v>
      </c>
      <c r="G198" s="136">
        <v>0</v>
      </c>
      <c r="H198" s="136">
        <v>0</v>
      </c>
      <c r="I198" s="136">
        <v>0</v>
      </c>
      <c r="J198" s="136">
        <v>0</v>
      </c>
      <c r="K198" s="136">
        <v>20563</v>
      </c>
      <c r="L198" s="136">
        <v>61788</v>
      </c>
      <c r="M198" s="136">
        <v>61536</v>
      </c>
      <c r="N198" s="136">
        <v>88441</v>
      </c>
      <c r="O198" s="136">
        <v>95800</v>
      </c>
      <c r="P198" s="136">
        <v>79940</v>
      </c>
      <c r="Q198" s="136">
        <v>71441</v>
      </c>
      <c r="R198" s="136">
        <v>83364</v>
      </c>
      <c r="S198" s="136">
        <v>103749</v>
      </c>
      <c r="T198" s="136">
        <v>140207</v>
      </c>
      <c r="U198" s="136">
        <v>152483</v>
      </c>
      <c r="V198" s="136">
        <v>123404</v>
      </c>
      <c r="W198" s="136">
        <v>136605</v>
      </c>
      <c r="X198" s="136">
        <v>123980</v>
      </c>
      <c r="Y198" s="136">
        <v>187028</v>
      </c>
      <c r="Z198" s="136">
        <v>75693</v>
      </c>
      <c r="AA198" s="136">
        <v>122107</v>
      </c>
      <c r="AB198" s="136">
        <v>9380</v>
      </c>
    </row>
    <row r="199" spans="1:28">
      <c r="A199" s="136" t="s">
        <v>492</v>
      </c>
      <c r="B199" s="136" t="s">
        <v>517</v>
      </c>
      <c r="C199" s="136" t="s">
        <v>522</v>
      </c>
      <c r="D199" s="144" t="s">
        <v>523</v>
      </c>
      <c r="E199" s="136">
        <v>0</v>
      </c>
      <c r="F199" s="136">
        <v>0</v>
      </c>
      <c r="G199" s="136">
        <v>0</v>
      </c>
      <c r="H199" s="136">
        <v>0</v>
      </c>
      <c r="I199" s="136">
        <v>10719</v>
      </c>
      <c r="J199" s="136">
        <v>22896</v>
      </c>
      <c r="K199" s="136">
        <v>50346</v>
      </c>
      <c r="L199" s="136">
        <v>195962</v>
      </c>
      <c r="M199" s="136">
        <v>204218</v>
      </c>
      <c r="N199" s="136">
        <v>192580</v>
      </c>
      <c r="O199" s="136">
        <v>151533</v>
      </c>
      <c r="P199" s="136">
        <v>163812</v>
      </c>
      <c r="Q199" s="136">
        <v>173282</v>
      </c>
      <c r="R199" s="136">
        <v>164837</v>
      </c>
      <c r="S199" s="136">
        <v>162449</v>
      </c>
      <c r="T199" s="136">
        <v>168639</v>
      </c>
      <c r="U199" s="136">
        <v>222210</v>
      </c>
      <c r="V199" s="136">
        <v>167344</v>
      </c>
      <c r="W199" s="136">
        <v>205632</v>
      </c>
      <c r="X199" s="136">
        <v>162425</v>
      </c>
      <c r="Y199" s="136">
        <v>180749</v>
      </c>
      <c r="Z199" s="136">
        <v>226192</v>
      </c>
      <c r="AA199" s="136">
        <v>183670</v>
      </c>
      <c r="AB199" s="136">
        <v>22949</v>
      </c>
    </row>
    <row r="200" spans="1:28">
      <c r="A200" s="136" t="s">
        <v>492</v>
      </c>
      <c r="B200" s="136" t="s">
        <v>517</v>
      </c>
      <c r="C200" s="136" t="s">
        <v>524</v>
      </c>
      <c r="D200" s="144" t="s">
        <v>525</v>
      </c>
      <c r="E200" s="136">
        <v>2486</v>
      </c>
      <c r="F200" s="136">
        <v>4544</v>
      </c>
      <c r="G200" s="136">
        <v>7717</v>
      </c>
      <c r="H200" s="136">
        <v>15946</v>
      </c>
      <c r="I200" s="136">
        <v>27819</v>
      </c>
      <c r="J200" s="136">
        <v>158563</v>
      </c>
      <c r="K200" s="136">
        <v>333043</v>
      </c>
      <c r="L200" s="136">
        <v>274485</v>
      </c>
      <c r="M200" s="136">
        <v>444466</v>
      </c>
      <c r="N200" s="136">
        <v>232730</v>
      </c>
      <c r="O200" s="136">
        <v>351890</v>
      </c>
      <c r="P200" s="136">
        <v>226863</v>
      </c>
      <c r="Q200" s="136">
        <v>343553</v>
      </c>
      <c r="R200" s="136">
        <v>271008</v>
      </c>
      <c r="S200" s="136">
        <v>390618</v>
      </c>
      <c r="T200" s="136">
        <v>290761</v>
      </c>
      <c r="U200" s="136">
        <v>268980</v>
      </c>
      <c r="V200" s="136">
        <v>236183</v>
      </c>
      <c r="W200" s="136">
        <v>208660</v>
      </c>
      <c r="X200" s="136">
        <v>263757</v>
      </c>
      <c r="Y200" s="136">
        <v>229351</v>
      </c>
      <c r="Z200" s="136">
        <v>259219</v>
      </c>
      <c r="AA200" s="136">
        <v>174416</v>
      </c>
      <c r="AB200" s="136">
        <v>109436</v>
      </c>
    </row>
    <row r="201" spans="1:28">
      <c r="A201" s="136" t="s">
        <v>492</v>
      </c>
      <c r="B201" s="136" t="s">
        <v>526</v>
      </c>
      <c r="C201" s="136" t="s">
        <v>527</v>
      </c>
      <c r="D201" s="144" t="s">
        <v>528</v>
      </c>
      <c r="E201" s="136">
        <v>0</v>
      </c>
      <c r="F201" s="136">
        <v>0</v>
      </c>
      <c r="G201" s="136">
        <v>0</v>
      </c>
      <c r="H201" s="136">
        <v>0</v>
      </c>
      <c r="I201" s="136">
        <v>0</v>
      </c>
      <c r="J201" s="136">
        <v>137700</v>
      </c>
      <c r="K201" s="136">
        <v>310110</v>
      </c>
      <c r="L201" s="136">
        <v>199231</v>
      </c>
      <c r="M201" s="136">
        <v>310700</v>
      </c>
      <c r="N201" s="136">
        <v>315645</v>
      </c>
      <c r="O201" s="136">
        <v>127376</v>
      </c>
      <c r="P201" s="136">
        <v>258039</v>
      </c>
      <c r="Q201" s="136">
        <v>171619</v>
      </c>
      <c r="R201" s="136">
        <v>174010</v>
      </c>
      <c r="S201" s="136">
        <v>253284</v>
      </c>
      <c r="T201" s="136">
        <v>283521</v>
      </c>
      <c r="U201" s="136">
        <v>190945</v>
      </c>
      <c r="V201" s="136">
        <v>202709</v>
      </c>
      <c r="W201" s="136">
        <v>194017</v>
      </c>
      <c r="X201" s="136">
        <v>227995</v>
      </c>
      <c r="Y201" s="136">
        <v>109536</v>
      </c>
      <c r="Z201" s="136">
        <v>179505</v>
      </c>
      <c r="AA201" s="136">
        <v>76521</v>
      </c>
      <c r="AB201" s="136">
        <v>1287</v>
      </c>
    </row>
    <row r="202" spans="1:28">
      <c r="A202" s="136" t="s">
        <v>492</v>
      </c>
      <c r="B202" s="136" t="s">
        <v>526</v>
      </c>
      <c r="C202" s="136" t="s">
        <v>847</v>
      </c>
      <c r="D202" s="144" t="s">
        <v>848</v>
      </c>
      <c r="E202" s="136">
        <v>5454</v>
      </c>
      <c r="F202" s="136">
        <v>0</v>
      </c>
      <c r="G202" s="136">
        <v>0</v>
      </c>
      <c r="H202" s="136">
        <v>0</v>
      </c>
      <c r="I202" s="136">
        <v>0</v>
      </c>
      <c r="J202" s="136">
        <v>0</v>
      </c>
      <c r="K202" s="136">
        <v>0</v>
      </c>
      <c r="L202" s="136">
        <v>0</v>
      </c>
      <c r="M202" s="136">
        <v>12</v>
      </c>
      <c r="N202" s="136">
        <v>4280</v>
      </c>
      <c r="O202" s="136">
        <v>1720</v>
      </c>
      <c r="P202" s="136">
        <v>14261</v>
      </c>
      <c r="Q202" s="136">
        <v>18980</v>
      </c>
      <c r="R202" s="136">
        <v>22763</v>
      </c>
      <c r="S202" s="136">
        <v>27469</v>
      </c>
      <c r="T202" s="136">
        <v>58731</v>
      </c>
      <c r="U202" s="136">
        <v>134217</v>
      </c>
      <c r="V202" s="136">
        <v>78435</v>
      </c>
      <c r="W202" s="136">
        <v>116389</v>
      </c>
      <c r="X202" s="136">
        <v>130189</v>
      </c>
      <c r="Y202" s="136">
        <v>132492</v>
      </c>
      <c r="Z202" s="136">
        <v>89525</v>
      </c>
      <c r="AA202" s="136">
        <v>88638</v>
      </c>
      <c r="AB202" s="136">
        <v>22892</v>
      </c>
    </row>
    <row r="203" spans="1:28">
      <c r="A203" s="136" t="s">
        <v>492</v>
      </c>
      <c r="B203" s="136" t="s">
        <v>529</v>
      </c>
      <c r="C203" s="136" t="s">
        <v>530</v>
      </c>
      <c r="D203" s="144" t="s">
        <v>531</v>
      </c>
      <c r="E203" s="136">
        <v>77401</v>
      </c>
      <c r="F203" s="136">
        <v>32677</v>
      </c>
      <c r="G203" s="136">
        <v>14043</v>
      </c>
      <c r="H203" s="136">
        <v>7653</v>
      </c>
      <c r="I203" s="136">
        <v>925</v>
      </c>
      <c r="J203" s="136">
        <v>0</v>
      </c>
      <c r="K203" s="136">
        <v>4992</v>
      </c>
      <c r="L203" s="136">
        <v>8106</v>
      </c>
      <c r="M203" s="136">
        <v>128269</v>
      </c>
      <c r="N203" s="136">
        <v>345213</v>
      </c>
      <c r="O203" s="136">
        <v>163254</v>
      </c>
      <c r="P203" s="136">
        <v>295824</v>
      </c>
      <c r="Q203" s="136">
        <v>137377</v>
      </c>
      <c r="R203" s="136">
        <v>266773</v>
      </c>
      <c r="S203" s="136">
        <v>300510</v>
      </c>
      <c r="T203" s="136">
        <v>246219</v>
      </c>
      <c r="U203" s="136">
        <v>251386</v>
      </c>
      <c r="V203" s="136">
        <v>346175</v>
      </c>
      <c r="W203" s="136">
        <v>288908</v>
      </c>
      <c r="X203" s="136">
        <v>353512</v>
      </c>
      <c r="Y203" s="136">
        <v>279580</v>
      </c>
      <c r="Z203" s="136">
        <v>389616</v>
      </c>
      <c r="AA203" s="136">
        <v>255370</v>
      </c>
      <c r="AB203" s="136">
        <v>156286</v>
      </c>
    </row>
    <row r="204" spans="1:28">
      <c r="A204" s="136" t="s">
        <v>492</v>
      </c>
      <c r="B204" s="136" t="s">
        <v>529</v>
      </c>
      <c r="C204" s="136" t="s">
        <v>532</v>
      </c>
      <c r="D204" s="144" t="s">
        <v>533</v>
      </c>
      <c r="E204" s="136">
        <v>45504</v>
      </c>
      <c r="F204" s="136">
        <v>4014</v>
      </c>
      <c r="G204" s="136">
        <v>0</v>
      </c>
      <c r="H204" s="136">
        <v>0</v>
      </c>
      <c r="I204" s="136">
        <v>0</v>
      </c>
      <c r="J204" s="136">
        <v>0</v>
      </c>
      <c r="K204" s="136">
        <v>0</v>
      </c>
      <c r="L204" s="136">
        <v>24109</v>
      </c>
      <c r="M204" s="136">
        <v>56043</v>
      </c>
      <c r="N204" s="136">
        <v>328637</v>
      </c>
      <c r="O204" s="136">
        <v>371599</v>
      </c>
      <c r="P204" s="136">
        <v>365944</v>
      </c>
      <c r="Q204" s="136">
        <v>323260</v>
      </c>
      <c r="R204" s="136">
        <v>304723</v>
      </c>
      <c r="S204" s="136">
        <v>324861</v>
      </c>
      <c r="T204" s="136">
        <v>325134</v>
      </c>
      <c r="U204" s="136">
        <v>349700</v>
      </c>
      <c r="V204" s="136">
        <v>266521</v>
      </c>
      <c r="W204" s="136">
        <v>364960</v>
      </c>
      <c r="X204" s="136">
        <v>362607</v>
      </c>
      <c r="Y204" s="136">
        <v>312056</v>
      </c>
      <c r="Z204" s="136">
        <v>359848</v>
      </c>
      <c r="AA204" s="136">
        <v>363426</v>
      </c>
      <c r="AB204" s="136">
        <v>292231</v>
      </c>
    </row>
    <row r="205" spans="1:28">
      <c r="A205" s="136" t="s">
        <v>492</v>
      </c>
      <c r="B205" s="136" t="s">
        <v>529</v>
      </c>
      <c r="C205" s="136" t="s">
        <v>534</v>
      </c>
      <c r="D205" s="144" t="s">
        <v>535</v>
      </c>
      <c r="E205" s="136">
        <v>113527</v>
      </c>
      <c r="F205" s="136">
        <v>54829</v>
      </c>
      <c r="G205" s="136">
        <v>6327</v>
      </c>
      <c r="H205" s="136">
        <v>0</v>
      </c>
      <c r="I205" s="136">
        <v>0</v>
      </c>
      <c r="J205" s="136">
        <v>0</v>
      </c>
      <c r="K205" s="136">
        <v>14841</v>
      </c>
      <c r="L205" s="136">
        <v>69947</v>
      </c>
      <c r="M205" s="136">
        <v>65975</v>
      </c>
      <c r="N205" s="136">
        <v>179742</v>
      </c>
      <c r="O205" s="136">
        <v>354813</v>
      </c>
      <c r="P205" s="136">
        <v>284791</v>
      </c>
      <c r="Q205" s="136">
        <v>360666</v>
      </c>
      <c r="R205" s="136">
        <v>223581</v>
      </c>
      <c r="S205" s="136">
        <v>238674</v>
      </c>
      <c r="T205" s="136">
        <v>336831</v>
      </c>
      <c r="U205" s="136">
        <v>186446</v>
      </c>
      <c r="V205" s="136">
        <v>380347</v>
      </c>
      <c r="W205" s="136">
        <v>179363</v>
      </c>
      <c r="X205" s="136">
        <v>331670</v>
      </c>
      <c r="Y205" s="136">
        <v>258008</v>
      </c>
      <c r="Z205" s="136">
        <v>204700</v>
      </c>
      <c r="AA205" s="136">
        <v>293753</v>
      </c>
      <c r="AB205" s="136">
        <v>281844</v>
      </c>
    </row>
    <row r="206" spans="1:28">
      <c r="A206" s="136" t="s">
        <v>492</v>
      </c>
      <c r="B206" s="136" t="s">
        <v>529</v>
      </c>
      <c r="C206" s="136" t="s">
        <v>849</v>
      </c>
      <c r="D206" s="144" t="s">
        <v>850</v>
      </c>
      <c r="E206" s="136">
        <v>5133</v>
      </c>
      <c r="F206" s="136">
        <v>0</v>
      </c>
      <c r="G206" s="136">
        <v>0</v>
      </c>
      <c r="H206" s="136">
        <v>0</v>
      </c>
      <c r="I206" s="136">
        <v>0</v>
      </c>
      <c r="J206" s="136">
        <v>0</v>
      </c>
      <c r="K206" s="136">
        <v>0</v>
      </c>
      <c r="L206" s="136">
        <v>0</v>
      </c>
      <c r="M206" s="136">
        <v>19935</v>
      </c>
      <c r="N206" s="136">
        <v>151462</v>
      </c>
      <c r="O206" s="136">
        <v>95196</v>
      </c>
      <c r="P206" s="136">
        <v>79164</v>
      </c>
      <c r="Q206" s="136">
        <v>66765</v>
      </c>
      <c r="R206" s="136">
        <v>123917</v>
      </c>
      <c r="S206" s="136">
        <v>105753</v>
      </c>
      <c r="T206" s="136">
        <v>34006</v>
      </c>
      <c r="U206" s="136">
        <v>160739</v>
      </c>
      <c r="V206" s="136">
        <v>165241</v>
      </c>
      <c r="W206" s="136">
        <v>194905</v>
      </c>
      <c r="X206" s="136">
        <v>170069</v>
      </c>
      <c r="Y206" s="136">
        <v>152628</v>
      </c>
      <c r="Z206" s="136">
        <v>169903</v>
      </c>
      <c r="AA206" s="136">
        <v>120707</v>
      </c>
      <c r="AB206" s="136">
        <v>116304</v>
      </c>
    </row>
    <row r="207" spans="1:28">
      <c r="A207" s="136" t="s">
        <v>492</v>
      </c>
      <c r="B207" s="136" t="s">
        <v>529</v>
      </c>
      <c r="C207" s="136" t="s">
        <v>851</v>
      </c>
      <c r="D207" s="144" t="s">
        <v>852</v>
      </c>
      <c r="E207" s="136">
        <v>0</v>
      </c>
      <c r="F207" s="136">
        <v>0</v>
      </c>
      <c r="G207" s="136">
        <v>0</v>
      </c>
      <c r="H207" s="136">
        <v>0</v>
      </c>
      <c r="I207" s="136">
        <v>0</v>
      </c>
      <c r="J207" s="136">
        <v>0</v>
      </c>
      <c r="K207" s="136">
        <v>0</v>
      </c>
      <c r="L207" s="136">
        <v>0</v>
      </c>
      <c r="M207" s="136">
        <v>0</v>
      </c>
      <c r="N207" s="136">
        <v>0</v>
      </c>
      <c r="O207" s="136">
        <v>0</v>
      </c>
      <c r="P207" s="136">
        <v>0</v>
      </c>
      <c r="Q207" s="136">
        <v>0</v>
      </c>
      <c r="R207" s="136">
        <v>0</v>
      </c>
      <c r="S207" s="136">
        <v>0</v>
      </c>
      <c r="T207" s="136">
        <v>186</v>
      </c>
      <c r="U207" s="136">
        <v>1190</v>
      </c>
      <c r="V207" s="136">
        <v>1816</v>
      </c>
      <c r="W207" s="136">
        <v>3458</v>
      </c>
      <c r="X207" s="136">
        <v>6863</v>
      </c>
      <c r="Y207" s="136">
        <v>14106</v>
      </c>
      <c r="Z207" s="136">
        <v>13231</v>
      </c>
      <c r="AA207" s="136">
        <v>13223</v>
      </c>
      <c r="AB207" s="136">
        <v>2737</v>
      </c>
    </row>
    <row r="208" spans="1:28">
      <c r="A208" s="136" t="s">
        <v>492</v>
      </c>
      <c r="B208" s="136" t="s">
        <v>536</v>
      </c>
      <c r="C208" s="136" t="s">
        <v>853</v>
      </c>
      <c r="D208" s="144" t="s">
        <v>854</v>
      </c>
      <c r="E208" s="136">
        <v>33735</v>
      </c>
      <c r="F208" s="136">
        <v>41785</v>
      </c>
      <c r="G208" s="136">
        <v>43138</v>
      </c>
      <c r="H208" s="136">
        <v>38983</v>
      </c>
      <c r="I208" s="136">
        <v>49191</v>
      </c>
      <c r="J208" s="136">
        <v>54651</v>
      </c>
      <c r="K208" s="136">
        <v>42965</v>
      </c>
      <c r="L208" s="136">
        <v>38479</v>
      </c>
      <c r="M208" s="136">
        <v>27020</v>
      </c>
      <c r="N208" s="136">
        <v>3806</v>
      </c>
      <c r="O208" s="136">
        <v>1884</v>
      </c>
      <c r="P208" s="136">
        <v>3938</v>
      </c>
      <c r="Q208" s="136">
        <v>25004</v>
      </c>
      <c r="R208" s="136">
        <v>21843</v>
      </c>
      <c r="S208" s="136">
        <v>20893</v>
      </c>
      <c r="T208" s="136">
        <v>2297</v>
      </c>
      <c r="U208" s="136">
        <v>15589</v>
      </c>
      <c r="V208" s="136">
        <v>48327</v>
      </c>
      <c r="W208" s="136">
        <v>55382</v>
      </c>
      <c r="X208" s="136">
        <v>60814</v>
      </c>
      <c r="Y208" s="136">
        <v>64959</v>
      </c>
      <c r="Z208" s="136">
        <v>68117</v>
      </c>
      <c r="AA208" s="136">
        <v>67791</v>
      </c>
      <c r="AB208" s="136">
        <v>70497</v>
      </c>
    </row>
    <row r="209" spans="1:28">
      <c r="A209" s="136" t="s">
        <v>492</v>
      </c>
      <c r="B209" s="136" t="s">
        <v>536</v>
      </c>
      <c r="C209" s="136" t="s">
        <v>855</v>
      </c>
      <c r="D209" s="144" t="s">
        <v>856</v>
      </c>
      <c r="E209" s="136">
        <v>43684</v>
      </c>
      <c r="F209" s="136">
        <v>32246</v>
      </c>
      <c r="G209" s="136">
        <v>60</v>
      </c>
      <c r="H209" s="136">
        <v>318</v>
      </c>
      <c r="I209" s="136">
        <v>49302</v>
      </c>
      <c r="J209" s="136">
        <v>58913</v>
      </c>
      <c r="K209" s="136">
        <v>80619</v>
      </c>
      <c r="L209" s="136">
        <v>85207</v>
      </c>
      <c r="M209" s="136">
        <v>85365</v>
      </c>
      <c r="N209" s="136">
        <v>68116</v>
      </c>
      <c r="O209" s="136">
        <v>8426</v>
      </c>
      <c r="P209" s="136">
        <v>15325</v>
      </c>
      <c r="Q209" s="136">
        <v>36483</v>
      </c>
      <c r="R209" s="136">
        <v>6860</v>
      </c>
      <c r="S209" s="136">
        <v>0</v>
      </c>
      <c r="T209" s="136">
        <v>0</v>
      </c>
      <c r="U209" s="136">
        <v>93348</v>
      </c>
      <c r="V209" s="136">
        <v>92167</v>
      </c>
      <c r="W209" s="136">
        <v>70680</v>
      </c>
      <c r="X209" s="136">
        <v>113733</v>
      </c>
      <c r="Y209" s="136">
        <v>128450</v>
      </c>
      <c r="Z209" s="136">
        <v>82669</v>
      </c>
      <c r="AA209" s="136">
        <v>81713</v>
      </c>
      <c r="AB209" s="136">
        <v>95542</v>
      </c>
    </row>
    <row r="210" spans="1:28">
      <c r="A210" s="136" t="s">
        <v>492</v>
      </c>
      <c r="B210" s="136" t="s">
        <v>536</v>
      </c>
      <c r="C210" s="136" t="s">
        <v>857</v>
      </c>
      <c r="D210" s="144" t="s">
        <v>858</v>
      </c>
      <c r="E210" s="136">
        <v>5310</v>
      </c>
      <c r="F210" s="136">
        <v>142</v>
      </c>
      <c r="G210" s="136">
        <v>142</v>
      </c>
      <c r="H210" s="136">
        <v>142</v>
      </c>
      <c r="I210" s="136">
        <v>142</v>
      </c>
      <c r="J210" s="136">
        <v>0</v>
      </c>
      <c r="K210" s="136">
        <v>0</v>
      </c>
      <c r="L210" s="136">
        <v>0</v>
      </c>
      <c r="M210" s="136">
        <v>0</v>
      </c>
      <c r="N210" s="136">
        <v>0</v>
      </c>
      <c r="O210" s="136">
        <v>4510</v>
      </c>
      <c r="P210" s="136">
        <v>10900</v>
      </c>
      <c r="Q210" s="136">
        <v>35213</v>
      </c>
      <c r="R210" s="136">
        <v>66759</v>
      </c>
      <c r="S210" s="136">
        <v>57623</v>
      </c>
      <c r="T210" s="136">
        <v>26781</v>
      </c>
      <c r="U210" s="136">
        <v>44635</v>
      </c>
      <c r="V210" s="136">
        <v>142032</v>
      </c>
      <c r="W210" s="136">
        <v>215047</v>
      </c>
      <c r="X210" s="136">
        <v>141570</v>
      </c>
      <c r="Y210" s="136">
        <v>217570</v>
      </c>
      <c r="Z210" s="136">
        <v>187584</v>
      </c>
      <c r="AA210" s="136">
        <v>182379</v>
      </c>
      <c r="AB210" s="136">
        <v>79635</v>
      </c>
    </row>
    <row r="211" spans="1:28">
      <c r="A211" s="136" t="s">
        <v>492</v>
      </c>
      <c r="B211" s="136" t="s">
        <v>536</v>
      </c>
      <c r="C211" s="136" t="s">
        <v>537</v>
      </c>
      <c r="D211" s="144" t="s">
        <v>538</v>
      </c>
      <c r="E211" s="136">
        <v>128517</v>
      </c>
      <c r="F211" s="136">
        <v>104440</v>
      </c>
      <c r="G211" s="136">
        <v>22894</v>
      </c>
      <c r="H211" s="136">
        <v>81706</v>
      </c>
      <c r="I211" s="136">
        <v>71186</v>
      </c>
      <c r="J211" s="136">
        <v>16040</v>
      </c>
      <c r="K211" s="136">
        <v>74393</v>
      </c>
      <c r="L211" s="136">
        <v>86865</v>
      </c>
      <c r="M211" s="136">
        <v>44860</v>
      </c>
      <c r="N211" s="136">
        <v>171374</v>
      </c>
      <c r="O211" s="136">
        <v>136778</v>
      </c>
      <c r="P211" s="136">
        <v>303394</v>
      </c>
      <c r="Q211" s="136">
        <v>296295</v>
      </c>
      <c r="R211" s="136">
        <v>102729</v>
      </c>
      <c r="S211" s="136">
        <v>221686</v>
      </c>
      <c r="T211" s="136">
        <v>177975</v>
      </c>
      <c r="U211" s="136">
        <v>295421</v>
      </c>
      <c r="V211" s="136">
        <v>287816</v>
      </c>
      <c r="W211" s="136">
        <v>219118</v>
      </c>
      <c r="X211" s="136">
        <v>337519</v>
      </c>
      <c r="Y211" s="136">
        <v>128456</v>
      </c>
      <c r="Z211" s="136">
        <v>254801</v>
      </c>
      <c r="AA211" s="136">
        <v>274234</v>
      </c>
      <c r="AB211" s="136">
        <v>161432</v>
      </c>
    </row>
    <row r="212" spans="1:28">
      <c r="A212" s="136" t="s">
        <v>492</v>
      </c>
      <c r="B212" s="136" t="s">
        <v>536</v>
      </c>
      <c r="C212" s="136" t="s">
        <v>859</v>
      </c>
      <c r="D212" s="144" t="s">
        <v>860</v>
      </c>
      <c r="E212" s="136">
        <v>29091</v>
      </c>
      <c r="F212" s="136">
        <v>9288</v>
      </c>
      <c r="G212" s="136">
        <v>0</v>
      </c>
      <c r="H212" s="136">
        <v>5221</v>
      </c>
      <c r="I212" s="136">
        <v>3809</v>
      </c>
      <c r="J212" s="136">
        <v>1072</v>
      </c>
      <c r="K212" s="136">
        <v>0</v>
      </c>
      <c r="L212" s="136">
        <v>7461</v>
      </c>
      <c r="M212" s="136">
        <v>69347</v>
      </c>
      <c r="N212" s="136">
        <v>85510</v>
      </c>
      <c r="O212" s="136">
        <v>43579</v>
      </c>
      <c r="P212" s="136">
        <v>24768</v>
      </c>
      <c r="Q212" s="136">
        <v>32807</v>
      </c>
      <c r="R212" s="136">
        <v>5842</v>
      </c>
      <c r="S212" s="136">
        <v>22926</v>
      </c>
      <c r="T212" s="136">
        <v>3416</v>
      </c>
      <c r="U212" s="136">
        <v>19236</v>
      </c>
      <c r="V212" s="136">
        <v>53823</v>
      </c>
      <c r="W212" s="136">
        <v>22632</v>
      </c>
      <c r="X212" s="136">
        <v>49270</v>
      </c>
      <c r="Y212" s="136">
        <v>24780</v>
      </c>
      <c r="Z212" s="136">
        <v>62531</v>
      </c>
      <c r="AA212" s="136">
        <v>70004</v>
      </c>
      <c r="AB212" s="136">
        <v>39605</v>
      </c>
    </row>
    <row r="213" spans="1:28">
      <c r="A213" s="136" t="s">
        <v>492</v>
      </c>
      <c r="B213" s="136" t="s">
        <v>539</v>
      </c>
      <c r="C213" s="136" t="s">
        <v>540</v>
      </c>
      <c r="D213" s="144" t="s">
        <v>541</v>
      </c>
      <c r="E213" s="136">
        <v>53973</v>
      </c>
      <c r="F213" s="136">
        <v>19085</v>
      </c>
      <c r="G213" s="136">
        <v>0</v>
      </c>
      <c r="H213" s="136">
        <v>0</v>
      </c>
      <c r="I213" s="136">
        <v>4191</v>
      </c>
      <c r="J213" s="136">
        <v>12284</v>
      </c>
      <c r="K213" s="136">
        <v>73620</v>
      </c>
      <c r="L213" s="136">
        <v>382193</v>
      </c>
      <c r="M213" s="136">
        <v>221549</v>
      </c>
      <c r="N213" s="136">
        <v>341946</v>
      </c>
      <c r="O213" s="136">
        <v>250434</v>
      </c>
      <c r="P213" s="136">
        <v>282445</v>
      </c>
      <c r="Q213" s="136">
        <v>399462</v>
      </c>
      <c r="R213" s="136">
        <v>317688</v>
      </c>
      <c r="S213" s="136">
        <v>434082</v>
      </c>
      <c r="T213" s="136">
        <v>247045</v>
      </c>
      <c r="U213" s="136">
        <v>299967</v>
      </c>
      <c r="V213" s="136">
        <v>208210</v>
      </c>
      <c r="W213" s="136">
        <v>295165</v>
      </c>
      <c r="X213" s="136">
        <v>214221</v>
      </c>
      <c r="Y213" s="136">
        <v>267613</v>
      </c>
      <c r="Z213" s="136">
        <v>333958</v>
      </c>
      <c r="AA213" s="136">
        <v>254931</v>
      </c>
      <c r="AB213" s="136">
        <v>140738</v>
      </c>
    </row>
    <row r="214" spans="1:28">
      <c r="A214" s="136" t="s">
        <v>492</v>
      </c>
      <c r="B214" s="136" t="s">
        <v>539</v>
      </c>
      <c r="C214" s="136" t="s">
        <v>542</v>
      </c>
      <c r="D214" s="144" t="s">
        <v>543</v>
      </c>
      <c r="E214" s="136">
        <v>88399</v>
      </c>
      <c r="F214" s="136">
        <v>0</v>
      </c>
      <c r="G214" s="136">
        <v>0</v>
      </c>
      <c r="H214" s="136">
        <v>0</v>
      </c>
      <c r="I214" s="136">
        <v>0</v>
      </c>
      <c r="J214" s="136">
        <v>0</v>
      </c>
      <c r="K214" s="136">
        <v>0</v>
      </c>
      <c r="L214" s="136">
        <v>63623</v>
      </c>
      <c r="M214" s="136">
        <v>506690</v>
      </c>
      <c r="N214" s="136">
        <v>319484</v>
      </c>
      <c r="O214" s="136">
        <v>322849</v>
      </c>
      <c r="P214" s="136">
        <v>458318</v>
      </c>
      <c r="Q214" s="136">
        <v>408714</v>
      </c>
      <c r="R214" s="136">
        <v>379316</v>
      </c>
      <c r="S214" s="136">
        <v>450213</v>
      </c>
      <c r="T214" s="136">
        <v>301439</v>
      </c>
      <c r="U214" s="136">
        <v>448858</v>
      </c>
      <c r="V214" s="136">
        <v>421782</v>
      </c>
      <c r="W214" s="136">
        <v>537885</v>
      </c>
      <c r="X214" s="136">
        <v>665363</v>
      </c>
      <c r="Y214" s="136">
        <v>472050</v>
      </c>
      <c r="Z214" s="136">
        <v>577985</v>
      </c>
      <c r="AA214" s="136">
        <v>476639</v>
      </c>
      <c r="AB214" s="136">
        <v>201900</v>
      </c>
    </row>
    <row r="215" spans="1:28">
      <c r="A215" s="136" t="s">
        <v>492</v>
      </c>
      <c r="B215" s="136" t="s">
        <v>544</v>
      </c>
      <c r="C215" s="136" t="s">
        <v>545</v>
      </c>
      <c r="D215" s="144" t="s">
        <v>546</v>
      </c>
      <c r="E215" s="136">
        <v>208852</v>
      </c>
      <c r="F215" s="136">
        <v>86523</v>
      </c>
      <c r="G215" s="136">
        <v>53473</v>
      </c>
      <c r="H215" s="136">
        <v>34490</v>
      </c>
      <c r="I215" s="136">
        <v>68411</v>
      </c>
      <c r="J215" s="136">
        <v>117008</v>
      </c>
      <c r="K215" s="136">
        <v>174541</v>
      </c>
      <c r="L215" s="136">
        <v>753171</v>
      </c>
      <c r="M215" s="136">
        <v>435105</v>
      </c>
      <c r="N215" s="136">
        <v>736474</v>
      </c>
      <c r="O215" s="136">
        <v>351618</v>
      </c>
      <c r="P215" s="136">
        <v>560939</v>
      </c>
      <c r="Q215" s="136">
        <v>635147</v>
      </c>
      <c r="R215" s="136">
        <v>560742</v>
      </c>
      <c r="S215" s="136">
        <v>739532</v>
      </c>
      <c r="T215" s="136">
        <v>653049</v>
      </c>
      <c r="U215" s="136">
        <v>681430</v>
      </c>
      <c r="V215" s="136">
        <v>639378</v>
      </c>
      <c r="W215" s="136">
        <v>651807</v>
      </c>
      <c r="X215" s="136">
        <v>538432</v>
      </c>
      <c r="Y215" s="136">
        <v>666419</v>
      </c>
      <c r="Z215" s="136">
        <v>626260</v>
      </c>
      <c r="AA215" s="136">
        <v>680852</v>
      </c>
      <c r="AB215" s="136">
        <v>260106</v>
      </c>
    </row>
    <row r="216" spans="1:28">
      <c r="A216" s="136" t="s">
        <v>492</v>
      </c>
      <c r="B216" s="136" t="s">
        <v>544</v>
      </c>
      <c r="C216" s="136" t="s">
        <v>549</v>
      </c>
      <c r="D216" s="144" t="s">
        <v>550</v>
      </c>
      <c r="E216" s="136">
        <v>172450</v>
      </c>
      <c r="F216" s="136">
        <v>52674</v>
      </c>
      <c r="G216" s="136">
        <v>0</v>
      </c>
      <c r="H216" s="136">
        <v>0</v>
      </c>
      <c r="I216" s="136">
        <v>0</v>
      </c>
      <c r="J216" s="136">
        <v>4076</v>
      </c>
      <c r="K216" s="136">
        <v>3628</v>
      </c>
      <c r="L216" s="136">
        <v>101940</v>
      </c>
      <c r="M216" s="136">
        <v>208877</v>
      </c>
      <c r="N216" s="136">
        <v>242793</v>
      </c>
      <c r="O216" s="136">
        <v>196366</v>
      </c>
      <c r="P216" s="136">
        <v>183247</v>
      </c>
      <c r="Q216" s="136">
        <v>283077</v>
      </c>
      <c r="R216" s="136">
        <v>228394</v>
      </c>
      <c r="S216" s="136">
        <v>345311</v>
      </c>
      <c r="T216" s="136">
        <v>224181</v>
      </c>
      <c r="U216" s="136">
        <v>594172</v>
      </c>
      <c r="V216" s="136">
        <v>432290</v>
      </c>
      <c r="W216" s="136">
        <v>690332</v>
      </c>
      <c r="X216" s="136">
        <v>609979</v>
      </c>
      <c r="Y216" s="136">
        <v>406897</v>
      </c>
      <c r="Z216" s="136">
        <v>585123</v>
      </c>
      <c r="AA216" s="136">
        <v>476592</v>
      </c>
      <c r="AB216" s="136">
        <v>213576</v>
      </c>
    </row>
    <row r="217" spans="1:28">
      <c r="A217" s="136" t="s">
        <v>492</v>
      </c>
      <c r="B217" s="136" t="s">
        <v>544</v>
      </c>
      <c r="C217" s="136" t="s">
        <v>551</v>
      </c>
      <c r="D217" s="144" t="s">
        <v>552</v>
      </c>
      <c r="E217" s="136">
        <v>5703</v>
      </c>
      <c r="F217" s="136">
        <v>8717</v>
      </c>
      <c r="G217" s="136">
        <v>0</v>
      </c>
      <c r="H217" s="136">
        <v>0</v>
      </c>
      <c r="I217" s="136">
        <v>0</v>
      </c>
      <c r="J217" s="136">
        <v>0</v>
      </c>
      <c r="K217" s="136">
        <v>0</v>
      </c>
      <c r="L217" s="136">
        <v>0</v>
      </c>
      <c r="M217" s="136">
        <v>0</v>
      </c>
      <c r="N217" s="136">
        <v>71544</v>
      </c>
      <c r="O217" s="136">
        <v>143887</v>
      </c>
      <c r="P217" s="136">
        <v>61962</v>
      </c>
      <c r="Q217" s="136">
        <v>102840</v>
      </c>
      <c r="R217" s="136">
        <v>25853</v>
      </c>
      <c r="S217" s="136">
        <v>88396</v>
      </c>
      <c r="T217" s="136">
        <v>74617</v>
      </c>
      <c r="U217" s="136">
        <v>190003</v>
      </c>
      <c r="V217" s="136">
        <v>125640</v>
      </c>
      <c r="W217" s="136">
        <v>177378</v>
      </c>
      <c r="X217" s="136">
        <v>102027</v>
      </c>
      <c r="Y217" s="136">
        <v>146731</v>
      </c>
      <c r="Z217" s="136">
        <v>159394</v>
      </c>
      <c r="AA217" s="136">
        <v>113476</v>
      </c>
      <c r="AB217" s="136">
        <v>0</v>
      </c>
    </row>
    <row r="218" spans="1:28">
      <c r="A218" s="136" t="s">
        <v>492</v>
      </c>
      <c r="B218" s="136" t="s">
        <v>553</v>
      </c>
      <c r="C218" s="136" t="s">
        <v>554</v>
      </c>
      <c r="D218" s="144" t="s">
        <v>555</v>
      </c>
      <c r="E218" s="136">
        <v>56181</v>
      </c>
      <c r="F218" s="136">
        <v>591</v>
      </c>
      <c r="G218" s="136">
        <v>0</v>
      </c>
      <c r="H218" s="136">
        <v>0</v>
      </c>
      <c r="I218" s="136">
        <v>0</v>
      </c>
      <c r="J218" s="136">
        <v>0</v>
      </c>
      <c r="K218" s="136">
        <v>0</v>
      </c>
      <c r="L218" s="136">
        <v>0</v>
      </c>
      <c r="M218" s="136">
        <v>7599</v>
      </c>
      <c r="N218" s="136">
        <v>58537</v>
      </c>
      <c r="O218" s="136">
        <v>27153</v>
      </c>
      <c r="P218" s="136">
        <v>0</v>
      </c>
      <c r="Q218" s="136">
        <v>78619</v>
      </c>
      <c r="R218" s="136">
        <v>1044</v>
      </c>
      <c r="S218" s="136">
        <v>72646</v>
      </c>
      <c r="T218" s="136">
        <v>9670</v>
      </c>
      <c r="U218" s="136">
        <v>103558</v>
      </c>
      <c r="V218" s="136">
        <v>100329</v>
      </c>
      <c r="W218" s="136">
        <v>216459</v>
      </c>
      <c r="X218" s="136">
        <v>170477</v>
      </c>
      <c r="Y218" s="136">
        <v>174073</v>
      </c>
      <c r="Z218" s="136">
        <v>195276</v>
      </c>
      <c r="AA218" s="136">
        <v>182186</v>
      </c>
      <c r="AB218" s="136">
        <v>120986</v>
      </c>
    </row>
    <row r="219" spans="1:28">
      <c r="A219" s="136" t="s">
        <v>492</v>
      </c>
      <c r="B219" s="136" t="s">
        <v>553</v>
      </c>
      <c r="C219" s="136" t="s">
        <v>861</v>
      </c>
      <c r="D219" s="144" t="s">
        <v>862</v>
      </c>
      <c r="E219" s="136">
        <v>10540</v>
      </c>
      <c r="F219" s="136">
        <v>7279</v>
      </c>
      <c r="G219" s="136">
        <v>0</v>
      </c>
      <c r="H219" s="136">
        <v>0</v>
      </c>
      <c r="I219" s="136">
        <v>0</v>
      </c>
      <c r="J219" s="136">
        <v>0</v>
      </c>
      <c r="K219" s="136">
        <v>0</v>
      </c>
      <c r="L219" s="136">
        <v>0</v>
      </c>
      <c r="M219" s="136">
        <v>1109</v>
      </c>
      <c r="N219" s="136">
        <v>114454</v>
      </c>
      <c r="O219" s="136">
        <v>59451</v>
      </c>
      <c r="P219" s="136">
        <v>116415</v>
      </c>
      <c r="Q219" s="136">
        <v>91255</v>
      </c>
      <c r="R219" s="136">
        <v>83070</v>
      </c>
      <c r="S219" s="136">
        <v>175866</v>
      </c>
      <c r="T219" s="136">
        <v>87125</v>
      </c>
      <c r="U219" s="136">
        <v>87600</v>
      </c>
      <c r="V219" s="136">
        <v>172010</v>
      </c>
      <c r="W219" s="136">
        <v>122088</v>
      </c>
      <c r="X219" s="136">
        <v>182184</v>
      </c>
      <c r="Y219" s="136">
        <v>161250</v>
      </c>
      <c r="Z219" s="136">
        <v>128868</v>
      </c>
      <c r="AA219" s="136">
        <v>84036</v>
      </c>
      <c r="AB219" s="136">
        <v>15565</v>
      </c>
    </row>
    <row r="220" spans="1:28">
      <c r="A220" s="136" t="s">
        <v>492</v>
      </c>
      <c r="B220" s="136" t="s">
        <v>553</v>
      </c>
      <c r="C220" s="136" t="s">
        <v>863</v>
      </c>
      <c r="D220" s="144" t="s">
        <v>864</v>
      </c>
      <c r="E220" s="136">
        <v>21866</v>
      </c>
      <c r="F220" s="136">
        <v>304</v>
      </c>
      <c r="G220" s="136">
        <v>304</v>
      </c>
      <c r="H220" s="136">
        <v>304</v>
      </c>
      <c r="I220" s="136">
        <v>304</v>
      </c>
      <c r="J220" s="136">
        <v>304</v>
      </c>
      <c r="K220" s="136">
        <v>304</v>
      </c>
      <c r="L220" s="136">
        <v>311</v>
      </c>
      <c r="M220" s="136">
        <v>304</v>
      </c>
      <c r="N220" s="136">
        <v>305</v>
      </c>
      <c r="O220" s="136">
        <v>10443</v>
      </c>
      <c r="P220" s="136">
        <v>47248</v>
      </c>
      <c r="Q220" s="136">
        <v>39919</v>
      </c>
      <c r="R220" s="136">
        <v>42980</v>
      </c>
      <c r="S220" s="136">
        <v>49923</v>
      </c>
      <c r="T220" s="136">
        <v>98288</v>
      </c>
      <c r="U220" s="136">
        <v>105166</v>
      </c>
      <c r="V220" s="136">
        <v>115690</v>
      </c>
      <c r="W220" s="136">
        <v>122242</v>
      </c>
      <c r="X220" s="136">
        <v>91961</v>
      </c>
      <c r="Y220" s="136">
        <v>139923</v>
      </c>
      <c r="Z220" s="136">
        <v>90978</v>
      </c>
      <c r="AA220" s="136">
        <v>101329</v>
      </c>
      <c r="AB220" s="136">
        <v>91544</v>
      </c>
    </row>
    <row r="221" spans="1:28">
      <c r="A221" s="136" t="s">
        <v>492</v>
      </c>
      <c r="B221" s="136" t="s">
        <v>553</v>
      </c>
      <c r="C221" s="136" t="s">
        <v>556</v>
      </c>
      <c r="D221" s="144" t="s">
        <v>557</v>
      </c>
      <c r="E221" s="136">
        <v>46963</v>
      </c>
      <c r="F221" s="136">
        <v>95554</v>
      </c>
      <c r="G221" s="136">
        <v>225043</v>
      </c>
      <c r="H221" s="136">
        <v>139381</v>
      </c>
      <c r="I221" s="136">
        <v>263821</v>
      </c>
      <c r="J221" s="136">
        <v>162589</v>
      </c>
      <c r="K221" s="136">
        <v>640113</v>
      </c>
      <c r="L221" s="136">
        <v>522360</v>
      </c>
      <c r="M221" s="136">
        <v>661473</v>
      </c>
      <c r="N221" s="136">
        <v>460906</v>
      </c>
      <c r="O221" s="136">
        <v>604147</v>
      </c>
      <c r="P221" s="136">
        <v>246487</v>
      </c>
      <c r="Q221" s="136">
        <v>572358</v>
      </c>
      <c r="R221" s="136">
        <v>830841</v>
      </c>
      <c r="S221" s="136">
        <v>861746</v>
      </c>
      <c r="T221" s="136">
        <v>610535</v>
      </c>
      <c r="U221" s="136">
        <v>674069</v>
      </c>
      <c r="V221" s="136">
        <v>529469</v>
      </c>
      <c r="W221" s="136">
        <v>688537</v>
      </c>
      <c r="X221" s="136">
        <v>274995</v>
      </c>
      <c r="Y221" s="136">
        <v>584995</v>
      </c>
      <c r="Z221" s="136">
        <v>673981</v>
      </c>
      <c r="AA221" s="136">
        <v>324072</v>
      </c>
      <c r="AB221" s="136">
        <v>184570</v>
      </c>
    </row>
    <row r="222" spans="1:28">
      <c r="A222" s="136" t="s">
        <v>492</v>
      </c>
      <c r="B222" s="136" t="s">
        <v>558</v>
      </c>
      <c r="C222" s="136" t="s">
        <v>865</v>
      </c>
      <c r="D222" s="144" t="s">
        <v>866</v>
      </c>
      <c r="E222" s="136">
        <v>6510</v>
      </c>
      <c r="F222" s="136">
        <v>2115</v>
      </c>
      <c r="G222" s="136">
        <v>2499</v>
      </c>
      <c r="H222" s="136">
        <v>2444</v>
      </c>
      <c r="I222" s="136">
        <v>1560</v>
      </c>
      <c r="J222" s="136">
        <v>11880</v>
      </c>
      <c r="K222" s="136">
        <v>46096</v>
      </c>
      <c r="L222" s="136">
        <v>44579</v>
      </c>
      <c r="M222" s="136">
        <v>130051</v>
      </c>
      <c r="N222" s="136">
        <v>59382</v>
      </c>
      <c r="O222" s="136">
        <v>91292</v>
      </c>
      <c r="P222" s="136">
        <v>35335</v>
      </c>
      <c r="Q222" s="136">
        <v>50123</v>
      </c>
      <c r="R222" s="136">
        <v>53398</v>
      </c>
      <c r="S222" s="136">
        <v>27925</v>
      </c>
      <c r="T222" s="136">
        <v>5610</v>
      </c>
      <c r="U222" s="136">
        <v>121327</v>
      </c>
      <c r="V222" s="136">
        <v>98973</v>
      </c>
      <c r="W222" s="136">
        <v>140191</v>
      </c>
      <c r="X222" s="136">
        <v>131441</v>
      </c>
      <c r="Y222" s="136">
        <v>112635</v>
      </c>
      <c r="Z222" s="136">
        <v>78033</v>
      </c>
      <c r="AA222" s="136">
        <v>37692</v>
      </c>
      <c r="AB222" s="136">
        <v>16412</v>
      </c>
    </row>
    <row r="223" spans="1:28">
      <c r="A223" s="136" t="s">
        <v>492</v>
      </c>
      <c r="B223" s="136" t="s">
        <v>558</v>
      </c>
      <c r="C223" s="136" t="s">
        <v>559</v>
      </c>
      <c r="D223" s="144" t="s">
        <v>560</v>
      </c>
      <c r="E223" s="136">
        <v>128374</v>
      </c>
      <c r="F223" s="136">
        <v>0</v>
      </c>
      <c r="G223" s="136">
        <v>0</v>
      </c>
      <c r="H223" s="136">
        <v>0</v>
      </c>
      <c r="I223" s="136">
        <v>0</v>
      </c>
      <c r="J223" s="136">
        <v>0</v>
      </c>
      <c r="K223" s="136">
        <v>19823</v>
      </c>
      <c r="L223" s="136">
        <v>18242</v>
      </c>
      <c r="M223" s="136">
        <v>451021</v>
      </c>
      <c r="N223" s="136">
        <v>856570</v>
      </c>
      <c r="O223" s="136">
        <v>561882</v>
      </c>
      <c r="P223" s="136">
        <v>686008</v>
      </c>
      <c r="Q223" s="136">
        <v>388320</v>
      </c>
      <c r="R223" s="136">
        <v>777241</v>
      </c>
      <c r="S223" s="136">
        <v>812558</v>
      </c>
      <c r="T223" s="136">
        <v>590200</v>
      </c>
      <c r="U223" s="136">
        <v>559208</v>
      </c>
      <c r="V223" s="136">
        <v>905312</v>
      </c>
      <c r="W223" s="136">
        <v>923197</v>
      </c>
      <c r="X223" s="136">
        <v>864447</v>
      </c>
      <c r="Y223" s="136">
        <v>784204</v>
      </c>
      <c r="Z223" s="136">
        <v>766010</v>
      </c>
      <c r="AA223" s="136">
        <v>627624</v>
      </c>
      <c r="AB223" s="136">
        <v>181079</v>
      </c>
    </row>
    <row r="224" spans="1:28">
      <c r="A224" s="136" t="s">
        <v>492</v>
      </c>
      <c r="B224" s="136" t="s">
        <v>558</v>
      </c>
      <c r="C224" s="136" t="s">
        <v>561</v>
      </c>
      <c r="D224" s="144" t="s">
        <v>562</v>
      </c>
      <c r="E224" s="136">
        <v>10006</v>
      </c>
      <c r="F224" s="136">
        <v>4536</v>
      </c>
      <c r="G224" s="136">
        <v>0</v>
      </c>
      <c r="H224" s="136">
        <v>0</v>
      </c>
      <c r="I224" s="136">
        <v>0</v>
      </c>
      <c r="J224" s="136">
        <v>26321</v>
      </c>
      <c r="K224" s="136">
        <v>59256</v>
      </c>
      <c r="L224" s="136">
        <v>248979</v>
      </c>
      <c r="M224" s="136">
        <v>651696</v>
      </c>
      <c r="N224" s="136">
        <v>453941</v>
      </c>
      <c r="O224" s="136">
        <v>588577</v>
      </c>
      <c r="P224" s="136">
        <v>225111</v>
      </c>
      <c r="Q224" s="136">
        <v>455785</v>
      </c>
      <c r="R224" s="136">
        <v>377522</v>
      </c>
      <c r="S224" s="136">
        <v>834663</v>
      </c>
      <c r="T224" s="136">
        <v>327638</v>
      </c>
      <c r="U224" s="136">
        <v>683430</v>
      </c>
      <c r="V224" s="136">
        <v>578171</v>
      </c>
      <c r="W224" s="136">
        <v>612900</v>
      </c>
      <c r="X224" s="136">
        <v>789463</v>
      </c>
      <c r="Y224" s="136">
        <v>664140</v>
      </c>
      <c r="Z224" s="136">
        <v>829466</v>
      </c>
      <c r="AA224" s="136">
        <v>544949</v>
      </c>
      <c r="AB224" s="136">
        <v>82981</v>
      </c>
    </row>
    <row r="225" spans="1:28">
      <c r="A225" s="136" t="s">
        <v>492</v>
      </c>
      <c r="B225" s="136" t="s">
        <v>558</v>
      </c>
      <c r="C225" s="136" t="s">
        <v>867</v>
      </c>
      <c r="D225" s="144" t="s">
        <v>868</v>
      </c>
      <c r="E225" s="136">
        <v>9967</v>
      </c>
      <c r="F225" s="136">
        <v>1078</v>
      </c>
      <c r="G225" s="136">
        <v>0</v>
      </c>
      <c r="H225" s="136">
        <v>0</v>
      </c>
      <c r="I225" s="136">
        <v>0</v>
      </c>
      <c r="J225" s="136">
        <v>0</v>
      </c>
      <c r="K225" s="136">
        <v>0</v>
      </c>
      <c r="L225" s="136">
        <v>0</v>
      </c>
      <c r="M225" s="136">
        <v>0</v>
      </c>
      <c r="N225" s="136">
        <v>1489</v>
      </c>
      <c r="O225" s="136">
        <v>17638</v>
      </c>
      <c r="P225" s="136">
        <v>12829</v>
      </c>
      <c r="Q225" s="136">
        <v>13867</v>
      </c>
      <c r="R225" s="136">
        <v>4958</v>
      </c>
      <c r="S225" s="136">
        <v>1185</v>
      </c>
      <c r="T225" s="136">
        <v>0</v>
      </c>
      <c r="U225" s="136">
        <v>14164</v>
      </c>
      <c r="V225" s="136">
        <v>40689</v>
      </c>
      <c r="W225" s="136">
        <v>46318</v>
      </c>
      <c r="X225" s="136">
        <v>43985</v>
      </c>
      <c r="Y225" s="136">
        <v>50249</v>
      </c>
      <c r="Z225" s="136">
        <v>46319</v>
      </c>
      <c r="AA225" s="136">
        <v>36594</v>
      </c>
      <c r="AB225" s="136">
        <v>47395</v>
      </c>
    </row>
    <row r="226" spans="1:28">
      <c r="A226" s="136" t="s">
        <v>492</v>
      </c>
      <c r="B226" s="136" t="s">
        <v>563</v>
      </c>
      <c r="C226" s="136" t="s">
        <v>564</v>
      </c>
      <c r="D226" s="144" t="s">
        <v>565</v>
      </c>
      <c r="E226" s="136">
        <v>46444</v>
      </c>
      <c r="F226" s="136">
        <v>15178</v>
      </c>
      <c r="G226" s="136">
        <v>14119</v>
      </c>
      <c r="H226" s="136">
        <v>4697</v>
      </c>
      <c r="I226" s="136">
        <v>17</v>
      </c>
      <c r="J226" s="136">
        <v>13428</v>
      </c>
      <c r="K226" s="136">
        <v>40648</v>
      </c>
      <c r="L226" s="136">
        <v>51653</v>
      </c>
      <c r="M226" s="136">
        <v>59919</v>
      </c>
      <c r="N226" s="136">
        <v>68270</v>
      </c>
      <c r="O226" s="136">
        <v>62860</v>
      </c>
      <c r="P226" s="136">
        <v>67357</v>
      </c>
      <c r="Q226" s="136">
        <v>50454</v>
      </c>
      <c r="R226" s="136">
        <v>53489</v>
      </c>
      <c r="S226" s="136">
        <v>47594</v>
      </c>
      <c r="T226" s="136">
        <v>76439</v>
      </c>
      <c r="U226" s="136">
        <v>83846</v>
      </c>
      <c r="V226" s="136">
        <v>138986</v>
      </c>
      <c r="W226" s="136">
        <v>122131</v>
      </c>
      <c r="X226" s="136">
        <v>190877</v>
      </c>
      <c r="Y226" s="136">
        <v>65256</v>
      </c>
      <c r="Z226" s="136">
        <v>158354</v>
      </c>
      <c r="AA226" s="136">
        <v>133570</v>
      </c>
      <c r="AB226" s="136">
        <v>63975</v>
      </c>
    </row>
    <row r="227" spans="1:28">
      <c r="A227" s="136" t="s">
        <v>492</v>
      </c>
      <c r="B227" s="136" t="s">
        <v>563</v>
      </c>
      <c r="C227" s="136" t="s">
        <v>566</v>
      </c>
      <c r="D227" s="144" t="s">
        <v>567</v>
      </c>
      <c r="E227" s="136">
        <v>17310</v>
      </c>
      <c r="F227" s="136">
        <v>0</v>
      </c>
      <c r="G227" s="136">
        <v>0</v>
      </c>
      <c r="H227" s="136">
        <v>0</v>
      </c>
      <c r="I227" s="136">
        <v>0</v>
      </c>
      <c r="J227" s="136">
        <v>0</v>
      </c>
      <c r="K227" s="136">
        <v>0</v>
      </c>
      <c r="L227" s="136">
        <v>0</v>
      </c>
      <c r="M227" s="136">
        <v>0</v>
      </c>
      <c r="N227" s="136">
        <v>0</v>
      </c>
      <c r="O227" s="136">
        <v>0</v>
      </c>
      <c r="P227" s="136">
        <v>12</v>
      </c>
      <c r="Q227" s="136">
        <v>0</v>
      </c>
      <c r="R227" s="136">
        <v>60110</v>
      </c>
      <c r="S227" s="136">
        <v>329672</v>
      </c>
      <c r="T227" s="136">
        <v>285032</v>
      </c>
      <c r="U227" s="136">
        <v>346344</v>
      </c>
      <c r="V227" s="136">
        <v>317650</v>
      </c>
      <c r="W227" s="136">
        <v>399241</v>
      </c>
      <c r="X227" s="136">
        <v>340632</v>
      </c>
      <c r="Y227" s="136">
        <v>359455</v>
      </c>
      <c r="Z227" s="136">
        <v>339037</v>
      </c>
      <c r="AA227" s="136">
        <v>113190</v>
      </c>
      <c r="AB227" s="136">
        <v>81551</v>
      </c>
    </row>
    <row r="228" spans="1:28">
      <c r="A228" s="136" t="s">
        <v>492</v>
      </c>
      <c r="B228" s="136" t="s">
        <v>563</v>
      </c>
      <c r="C228" s="136" t="s">
        <v>869</v>
      </c>
      <c r="D228" s="144" t="s">
        <v>870</v>
      </c>
      <c r="E228" s="136">
        <v>8900</v>
      </c>
      <c r="F228" s="136">
        <v>1577</v>
      </c>
      <c r="G228" s="136">
        <v>1577</v>
      </c>
      <c r="H228" s="136">
        <v>1577</v>
      </c>
      <c r="I228" s="136">
        <v>1577</v>
      </c>
      <c r="J228" s="136">
        <v>1577</v>
      </c>
      <c r="K228" s="136">
        <v>1079</v>
      </c>
      <c r="L228" s="136">
        <v>0</v>
      </c>
      <c r="M228" s="136">
        <v>21569</v>
      </c>
      <c r="N228" s="136">
        <v>129790</v>
      </c>
      <c r="O228" s="136">
        <v>144719</v>
      </c>
      <c r="P228" s="136">
        <v>151071</v>
      </c>
      <c r="Q228" s="136">
        <v>148490</v>
      </c>
      <c r="R228" s="136">
        <v>97340</v>
      </c>
      <c r="S228" s="136">
        <v>144834</v>
      </c>
      <c r="T228" s="136">
        <v>17896</v>
      </c>
      <c r="U228" s="136">
        <v>77882</v>
      </c>
      <c r="V228" s="136">
        <v>119497</v>
      </c>
      <c r="W228" s="136">
        <v>115509</v>
      </c>
      <c r="X228" s="136">
        <v>130480</v>
      </c>
      <c r="Y228" s="136">
        <v>130007</v>
      </c>
      <c r="Z228" s="136">
        <v>182681</v>
      </c>
      <c r="AA228" s="136">
        <v>126967</v>
      </c>
      <c r="AB228" s="136">
        <v>20784</v>
      </c>
    </row>
    <row r="229" spans="1:28">
      <c r="A229" s="136" t="s">
        <v>492</v>
      </c>
      <c r="B229" s="136" t="s">
        <v>563</v>
      </c>
      <c r="C229" s="136" t="s">
        <v>871</v>
      </c>
      <c r="D229" s="144" t="s">
        <v>872</v>
      </c>
      <c r="E229" s="136">
        <v>5363</v>
      </c>
      <c r="F229" s="136">
        <v>1353</v>
      </c>
      <c r="G229" s="136">
        <v>1186</v>
      </c>
      <c r="H229" s="136">
        <v>0</v>
      </c>
      <c r="I229" s="136">
        <v>0</v>
      </c>
      <c r="J229" s="136">
        <v>0</v>
      </c>
      <c r="K229" s="136">
        <v>0</v>
      </c>
      <c r="L229" s="136">
        <v>0</v>
      </c>
      <c r="M229" s="136">
        <v>0</v>
      </c>
      <c r="N229" s="136">
        <v>49536</v>
      </c>
      <c r="O229" s="136">
        <v>128516</v>
      </c>
      <c r="P229" s="136">
        <v>27724</v>
      </c>
      <c r="Q229" s="136">
        <v>5074</v>
      </c>
      <c r="R229" s="136">
        <v>36574</v>
      </c>
      <c r="S229" s="136">
        <v>70159</v>
      </c>
      <c r="T229" s="136">
        <v>15952</v>
      </c>
      <c r="U229" s="136">
        <v>174681</v>
      </c>
      <c r="V229" s="136">
        <v>194582</v>
      </c>
      <c r="W229" s="136">
        <v>206107</v>
      </c>
      <c r="X229" s="136">
        <v>171342</v>
      </c>
      <c r="Y229" s="136">
        <v>170194</v>
      </c>
      <c r="Z229" s="136">
        <v>127646</v>
      </c>
      <c r="AA229" s="136">
        <v>119455</v>
      </c>
      <c r="AB229" s="136">
        <v>87829</v>
      </c>
    </row>
    <row r="230" spans="1:28">
      <c r="A230" s="136" t="s">
        <v>492</v>
      </c>
      <c r="B230" s="136" t="s">
        <v>563</v>
      </c>
      <c r="C230" s="136" t="s">
        <v>568</v>
      </c>
      <c r="D230" s="144" t="s">
        <v>569</v>
      </c>
      <c r="E230" s="136">
        <v>4621</v>
      </c>
      <c r="F230" s="136">
        <v>0</v>
      </c>
      <c r="G230" s="136">
        <v>0</v>
      </c>
      <c r="H230" s="136">
        <v>0</v>
      </c>
      <c r="I230" s="136">
        <v>16620</v>
      </c>
      <c r="J230" s="136">
        <v>14504</v>
      </c>
      <c r="K230" s="136">
        <v>347063</v>
      </c>
      <c r="L230" s="136">
        <v>541638</v>
      </c>
      <c r="M230" s="136">
        <v>394283</v>
      </c>
      <c r="N230" s="136">
        <v>554030</v>
      </c>
      <c r="O230" s="136">
        <v>377290</v>
      </c>
      <c r="P230" s="136">
        <v>371843</v>
      </c>
      <c r="Q230" s="136">
        <v>593453</v>
      </c>
      <c r="R230" s="136">
        <v>475608</v>
      </c>
      <c r="S230" s="136">
        <v>547165</v>
      </c>
      <c r="T230" s="136">
        <v>780108</v>
      </c>
      <c r="U230" s="136">
        <v>567836</v>
      </c>
      <c r="V230" s="136">
        <v>650479</v>
      </c>
      <c r="W230" s="136">
        <v>554490</v>
      </c>
      <c r="X230" s="136">
        <v>430627</v>
      </c>
      <c r="Y230" s="136">
        <v>667602</v>
      </c>
      <c r="Z230" s="136">
        <v>465387</v>
      </c>
      <c r="AA230" s="136">
        <v>576869</v>
      </c>
      <c r="AB230" s="136">
        <v>64949</v>
      </c>
    </row>
    <row r="231" spans="1:28">
      <c r="A231" s="136" t="s">
        <v>492</v>
      </c>
      <c r="B231" s="136" t="s">
        <v>563</v>
      </c>
      <c r="C231" s="136" t="s">
        <v>570</v>
      </c>
      <c r="D231" s="144" t="s">
        <v>571</v>
      </c>
      <c r="E231" s="136">
        <v>6278</v>
      </c>
      <c r="F231" s="136">
        <v>0</v>
      </c>
      <c r="G231" s="136">
        <v>0</v>
      </c>
      <c r="H231" s="136">
        <v>0</v>
      </c>
      <c r="I231" s="136">
        <v>0</v>
      </c>
      <c r="J231" s="136">
        <v>0</v>
      </c>
      <c r="K231" s="136">
        <v>165</v>
      </c>
      <c r="L231" s="136">
        <v>156453</v>
      </c>
      <c r="M231" s="136">
        <v>109233</v>
      </c>
      <c r="N231" s="136">
        <v>127435</v>
      </c>
      <c r="O231" s="136">
        <v>68828</v>
      </c>
      <c r="P231" s="136">
        <v>105140</v>
      </c>
      <c r="Q231" s="136">
        <v>101920</v>
      </c>
      <c r="R231" s="136">
        <v>82596</v>
      </c>
      <c r="S231" s="136">
        <v>108914</v>
      </c>
      <c r="T231" s="136">
        <v>60226</v>
      </c>
      <c r="U231" s="136">
        <v>133977</v>
      </c>
      <c r="V231" s="136">
        <v>127152</v>
      </c>
      <c r="W231" s="136">
        <v>166682</v>
      </c>
      <c r="X231" s="136">
        <v>98561</v>
      </c>
      <c r="Y231" s="136">
        <v>146234</v>
      </c>
      <c r="Z231" s="136">
        <v>164240</v>
      </c>
      <c r="AA231" s="136">
        <v>129920</v>
      </c>
      <c r="AB231" s="136">
        <v>35175</v>
      </c>
    </row>
    <row r="232" spans="1:28">
      <c r="A232" s="136" t="s">
        <v>492</v>
      </c>
      <c r="B232" s="136" t="s">
        <v>563</v>
      </c>
      <c r="C232" s="136" t="s">
        <v>873</v>
      </c>
      <c r="D232" s="144" t="s">
        <v>573</v>
      </c>
      <c r="E232" s="136">
        <v>0</v>
      </c>
      <c r="F232" s="136">
        <v>0</v>
      </c>
      <c r="G232" s="136">
        <v>0</v>
      </c>
      <c r="H232" s="136">
        <v>0</v>
      </c>
      <c r="I232" s="136">
        <v>0</v>
      </c>
      <c r="J232" s="136">
        <v>0</v>
      </c>
      <c r="K232" s="136">
        <v>0</v>
      </c>
      <c r="L232" s="136">
        <v>168486</v>
      </c>
      <c r="M232" s="136">
        <v>406402</v>
      </c>
      <c r="N232" s="136">
        <v>334169</v>
      </c>
      <c r="O232" s="136">
        <v>418584</v>
      </c>
      <c r="P232" s="136">
        <v>392343</v>
      </c>
      <c r="Q232" s="136">
        <v>478090</v>
      </c>
      <c r="R232" s="136">
        <v>396451</v>
      </c>
      <c r="S232" s="136">
        <v>320836</v>
      </c>
      <c r="T232" s="136">
        <v>528933</v>
      </c>
      <c r="U232" s="136">
        <v>368663</v>
      </c>
      <c r="V232" s="136">
        <v>536217</v>
      </c>
      <c r="W232" s="136">
        <v>529715</v>
      </c>
      <c r="X232" s="136">
        <v>533118</v>
      </c>
      <c r="Y232" s="136">
        <v>481859</v>
      </c>
      <c r="Z232" s="136">
        <v>577494</v>
      </c>
      <c r="AA232" s="136">
        <v>338870</v>
      </c>
      <c r="AB232" s="136">
        <v>27193</v>
      </c>
    </row>
    <row r="233" spans="1:28">
      <c r="A233" s="136" t="s">
        <v>492</v>
      </c>
      <c r="B233" s="136" t="s">
        <v>505</v>
      </c>
      <c r="C233" s="136" t="s">
        <v>874</v>
      </c>
      <c r="D233" s="144" t="s">
        <v>875</v>
      </c>
      <c r="E233" s="136">
        <v>3822</v>
      </c>
      <c r="F233" s="136">
        <v>0</v>
      </c>
      <c r="G233" s="136">
        <v>0</v>
      </c>
      <c r="H233" s="136">
        <v>0</v>
      </c>
      <c r="I233" s="136">
        <v>0</v>
      </c>
      <c r="J233" s="136">
        <v>0</v>
      </c>
      <c r="K233" s="136">
        <v>0</v>
      </c>
      <c r="L233" s="136">
        <v>0</v>
      </c>
      <c r="M233" s="136">
        <v>0</v>
      </c>
      <c r="N233" s="136">
        <v>0</v>
      </c>
      <c r="O233" s="136">
        <v>0</v>
      </c>
      <c r="P233" s="136">
        <v>2418</v>
      </c>
      <c r="Q233" s="136">
        <v>0</v>
      </c>
      <c r="R233" s="136">
        <v>0</v>
      </c>
      <c r="S233" s="136">
        <v>77443</v>
      </c>
      <c r="T233" s="136">
        <v>128903</v>
      </c>
      <c r="U233" s="136">
        <v>133218</v>
      </c>
      <c r="V233" s="136">
        <v>124159</v>
      </c>
      <c r="W233" s="136">
        <v>113395</v>
      </c>
      <c r="X233" s="136">
        <v>155737</v>
      </c>
      <c r="Y233" s="136">
        <v>149027</v>
      </c>
      <c r="Z233" s="136">
        <v>143049</v>
      </c>
      <c r="AA233" s="136">
        <v>79182</v>
      </c>
      <c r="AB233" s="136">
        <v>11723</v>
      </c>
    </row>
    <row r="234" spans="1:28">
      <c r="A234" s="136" t="s">
        <v>574</v>
      </c>
      <c r="B234" s="136" t="s">
        <v>575</v>
      </c>
      <c r="C234" s="136" t="s">
        <v>876</v>
      </c>
      <c r="D234" s="144" t="s">
        <v>877</v>
      </c>
      <c r="E234" s="136">
        <v>1746</v>
      </c>
      <c r="F234" s="136">
        <v>0</v>
      </c>
      <c r="G234" s="136">
        <v>0</v>
      </c>
      <c r="H234" s="136">
        <v>0</v>
      </c>
      <c r="I234" s="136">
        <v>0</v>
      </c>
      <c r="J234" s="136">
        <v>0</v>
      </c>
      <c r="K234" s="136">
        <v>0</v>
      </c>
      <c r="L234" s="136">
        <v>0</v>
      </c>
      <c r="M234" s="136">
        <v>0</v>
      </c>
      <c r="N234" s="136">
        <v>0</v>
      </c>
      <c r="O234" s="136">
        <v>0</v>
      </c>
      <c r="P234" s="136">
        <v>0</v>
      </c>
      <c r="Q234" s="136">
        <v>0</v>
      </c>
      <c r="R234" s="136">
        <v>0</v>
      </c>
      <c r="S234" s="136">
        <v>0</v>
      </c>
      <c r="T234" s="136">
        <v>0</v>
      </c>
      <c r="U234" s="136">
        <v>0</v>
      </c>
      <c r="V234" s="136">
        <v>0</v>
      </c>
      <c r="W234" s="136">
        <v>0</v>
      </c>
      <c r="X234" s="136">
        <v>432</v>
      </c>
      <c r="Y234" s="136">
        <v>2669</v>
      </c>
      <c r="Z234" s="136">
        <v>1648</v>
      </c>
      <c r="AA234" s="136">
        <v>2156</v>
      </c>
      <c r="AB234" s="136">
        <v>3087</v>
      </c>
    </row>
    <row r="235" spans="1:28">
      <c r="A235" s="136" t="s">
        <v>574</v>
      </c>
      <c r="B235" s="136" t="s">
        <v>575</v>
      </c>
      <c r="C235" s="136" t="s">
        <v>878</v>
      </c>
      <c r="D235" s="144" t="s">
        <v>879</v>
      </c>
      <c r="E235" s="136">
        <v>7706</v>
      </c>
      <c r="F235" s="136">
        <v>2303</v>
      </c>
      <c r="G235" s="136">
        <v>0</v>
      </c>
      <c r="H235" s="136">
        <v>0</v>
      </c>
      <c r="I235" s="136">
        <v>0</v>
      </c>
      <c r="J235" s="136">
        <v>1287</v>
      </c>
      <c r="K235" s="136">
        <v>3249</v>
      </c>
      <c r="L235" s="136">
        <v>0</v>
      </c>
      <c r="M235" s="136">
        <v>0</v>
      </c>
      <c r="N235" s="136">
        <v>0</v>
      </c>
      <c r="O235" s="136">
        <v>29715</v>
      </c>
      <c r="P235" s="136">
        <v>47002</v>
      </c>
      <c r="Q235" s="136">
        <v>26802</v>
      </c>
      <c r="R235" s="136">
        <v>51498</v>
      </c>
      <c r="S235" s="136">
        <v>63561</v>
      </c>
      <c r="T235" s="136">
        <v>74054</v>
      </c>
      <c r="U235" s="136">
        <v>85634</v>
      </c>
      <c r="V235" s="136">
        <v>121123</v>
      </c>
      <c r="W235" s="136">
        <v>149283</v>
      </c>
      <c r="X235" s="136">
        <v>106530</v>
      </c>
      <c r="Y235" s="136">
        <v>95272</v>
      </c>
      <c r="Z235" s="136">
        <v>102252</v>
      </c>
      <c r="AA235" s="136">
        <v>62150</v>
      </c>
      <c r="AB235" s="136">
        <v>27555</v>
      </c>
    </row>
    <row r="236" spans="1:28">
      <c r="A236" s="136" t="s">
        <v>574</v>
      </c>
      <c r="B236" s="136" t="s">
        <v>575</v>
      </c>
      <c r="C236" s="136" t="s">
        <v>880</v>
      </c>
      <c r="D236" s="144" t="s">
        <v>881</v>
      </c>
      <c r="E236" s="136">
        <v>23333</v>
      </c>
      <c r="F236" s="136">
        <v>23013</v>
      </c>
      <c r="G236" s="136">
        <v>1467</v>
      </c>
      <c r="H236" s="136">
        <v>0</v>
      </c>
      <c r="I236" s="136">
        <v>432</v>
      </c>
      <c r="J236" s="136">
        <v>5695</v>
      </c>
      <c r="K236" s="136">
        <v>23341</v>
      </c>
      <c r="L236" s="136">
        <v>42021</v>
      </c>
      <c r="M236" s="136">
        <v>65066</v>
      </c>
      <c r="N236" s="136">
        <v>75316</v>
      </c>
      <c r="O236" s="136">
        <v>34617</v>
      </c>
      <c r="P236" s="136">
        <v>15442</v>
      </c>
      <c r="Q236" s="136">
        <v>11233</v>
      </c>
      <c r="R236" s="136">
        <v>69740</v>
      </c>
      <c r="S236" s="136">
        <v>111614</v>
      </c>
      <c r="T236" s="136">
        <v>67119</v>
      </c>
      <c r="U236" s="136">
        <v>110898</v>
      </c>
      <c r="V236" s="136">
        <v>131881</v>
      </c>
      <c r="W236" s="136">
        <v>168827</v>
      </c>
      <c r="X236" s="136">
        <v>115841</v>
      </c>
      <c r="Y236" s="136">
        <v>181412</v>
      </c>
      <c r="Z236" s="136">
        <v>144073</v>
      </c>
      <c r="AA236" s="136">
        <v>67738</v>
      </c>
      <c r="AB236" s="136">
        <v>113660</v>
      </c>
    </row>
    <row r="237" spans="1:28">
      <c r="A237" s="136" t="s">
        <v>574</v>
      </c>
      <c r="B237" s="136" t="s">
        <v>575</v>
      </c>
      <c r="C237" s="136" t="s">
        <v>576</v>
      </c>
      <c r="D237" s="144" t="s">
        <v>577</v>
      </c>
      <c r="E237" s="136">
        <v>81358</v>
      </c>
      <c r="F237" s="136">
        <v>96157</v>
      </c>
      <c r="G237" s="136">
        <v>104500</v>
      </c>
      <c r="H237" s="136">
        <v>106839</v>
      </c>
      <c r="I237" s="136">
        <v>106839</v>
      </c>
      <c r="J237" s="136">
        <v>106839</v>
      </c>
      <c r="K237" s="136">
        <v>106839</v>
      </c>
      <c r="L237" s="136">
        <v>102411</v>
      </c>
      <c r="M237" s="136">
        <v>33272</v>
      </c>
      <c r="N237" s="136">
        <v>15820</v>
      </c>
      <c r="O237" s="136">
        <v>6828</v>
      </c>
      <c r="P237" s="136">
        <v>9947</v>
      </c>
      <c r="Q237" s="136">
        <v>18657</v>
      </c>
      <c r="R237" s="136">
        <v>26167</v>
      </c>
      <c r="S237" s="136">
        <v>37237</v>
      </c>
      <c r="T237" s="136">
        <v>45752</v>
      </c>
      <c r="U237" s="136">
        <v>47838</v>
      </c>
      <c r="V237" s="136">
        <v>47838</v>
      </c>
      <c r="W237" s="136">
        <v>47838</v>
      </c>
      <c r="X237" s="136">
        <v>33172</v>
      </c>
      <c r="Y237" s="136">
        <v>22793</v>
      </c>
      <c r="Z237" s="136">
        <v>8350</v>
      </c>
      <c r="AA237" s="136">
        <v>351</v>
      </c>
      <c r="AB237" s="136">
        <v>6225</v>
      </c>
    </row>
    <row r="238" spans="1:28">
      <c r="A238" s="136" t="s">
        <v>574</v>
      </c>
      <c r="B238" s="136" t="s">
        <v>575</v>
      </c>
      <c r="C238" s="136" t="s">
        <v>578</v>
      </c>
      <c r="D238" s="144" t="s">
        <v>579</v>
      </c>
      <c r="E238" s="136">
        <v>11726</v>
      </c>
      <c r="F238" s="136">
        <v>3480</v>
      </c>
      <c r="G238" s="136">
        <v>10558</v>
      </c>
      <c r="H238" s="136">
        <v>11453</v>
      </c>
      <c r="I238" s="136">
        <v>7608</v>
      </c>
      <c r="J238" s="136">
        <v>8766</v>
      </c>
      <c r="K238" s="136">
        <v>4361</v>
      </c>
      <c r="L238" s="136">
        <v>9188</v>
      </c>
      <c r="M238" s="136">
        <v>287931</v>
      </c>
      <c r="N238" s="136">
        <v>350868</v>
      </c>
      <c r="O238" s="136">
        <v>327558</v>
      </c>
      <c r="P238" s="136">
        <v>338211</v>
      </c>
      <c r="Q238" s="136">
        <v>315651</v>
      </c>
      <c r="R238" s="136">
        <v>353081</v>
      </c>
      <c r="S238" s="136">
        <v>364322</v>
      </c>
      <c r="T238" s="136">
        <v>345977</v>
      </c>
      <c r="U238" s="136">
        <v>411014</v>
      </c>
      <c r="V238" s="136">
        <v>436332</v>
      </c>
      <c r="W238" s="136">
        <v>449429</v>
      </c>
      <c r="X238" s="136">
        <v>496553</v>
      </c>
      <c r="Y238" s="136">
        <v>272819</v>
      </c>
      <c r="Z238" s="136">
        <v>434615</v>
      </c>
      <c r="AA238" s="136">
        <v>414361</v>
      </c>
      <c r="AB238" s="136">
        <v>185085</v>
      </c>
    </row>
    <row r="239" spans="1:28">
      <c r="A239" s="136" t="s">
        <v>574</v>
      </c>
      <c r="B239" s="136" t="s">
        <v>575</v>
      </c>
      <c r="C239" s="136" t="s">
        <v>882</v>
      </c>
      <c r="D239" s="144" t="s">
        <v>883</v>
      </c>
      <c r="E239" s="136">
        <v>126939</v>
      </c>
      <c r="F239" s="136">
        <v>79735</v>
      </c>
      <c r="G239" s="136">
        <v>10555</v>
      </c>
      <c r="H239" s="136">
        <v>0</v>
      </c>
      <c r="I239" s="136">
        <v>0</v>
      </c>
      <c r="J239" s="136">
        <v>0</v>
      </c>
      <c r="K239" s="136">
        <v>0</v>
      </c>
      <c r="L239" s="136">
        <v>1328</v>
      </c>
      <c r="M239" s="136">
        <v>22572</v>
      </c>
      <c r="N239" s="136">
        <v>30305</v>
      </c>
      <c r="O239" s="136">
        <v>5254</v>
      </c>
      <c r="P239" s="136">
        <v>36367</v>
      </c>
      <c r="Q239" s="136">
        <v>62571</v>
      </c>
      <c r="R239" s="136">
        <v>143753</v>
      </c>
      <c r="S239" s="136">
        <v>122885</v>
      </c>
      <c r="T239" s="136">
        <v>118925</v>
      </c>
      <c r="U239" s="136">
        <v>252786</v>
      </c>
      <c r="V239" s="136">
        <v>232168</v>
      </c>
      <c r="W239" s="136">
        <v>259160</v>
      </c>
      <c r="X239" s="136">
        <v>278705</v>
      </c>
      <c r="Y239" s="136">
        <v>259221</v>
      </c>
      <c r="Z239" s="136">
        <v>256721</v>
      </c>
      <c r="AA239" s="136">
        <v>270169</v>
      </c>
      <c r="AB239" s="136">
        <v>249071</v>
      </c>
    </row>
    <row r="240" spans="1:28">
      <c r="A240" s="136" t="s">
        <v>574</v>
      </c>
      <c r="B240" s="136" t="s">
        <v>575</v>
      </c>
      <c r="C240" s="136" t="s">
        <v>884</v>
      </c>
      <c r="D240" s="144" t="s">
        <v>885</v>
      </c>
      <c r="E240" s="136">
        <v>15606</v>
      </c>
      <c r="F240" s="136">
        <v>7324</v>
      </c>
      <c r="G240" s="136">
        <v>0</v>
      </c>
      <c r="H240" s="136">
        <v>0</v>
      </c>
      <c r="I240" s="136">
        <v>0</v>
      </c>
      <c r="J240" s="136">
        <v>0</v>
      </c>
      <c r="K240" s="136">
        <v>44610</v>
      </c>
      <c r="L240" s="136">
        <v>115945</v>
      </c>
      <c r="M240" s="136">
        <v>80705</v>
      </c>
      <c r="N240" s="136">
        <v>129733</v>
      </c>
      <c r="O240" s="136">
        <v>109724</v>
      </c>
      <c r="P240" s="136">
        <v>108771</v>
      </c>
      <c r="Q240" s="136">
        <v>132152</v>
      </c>
      <c r="R240" s="136">
        <v>90462</v>
      </c>
      <c r="S240" s="136">
        <v>104305</v>
      </c>
      <c r="T240" s="136">
        <v>79064</v>
      </c>
      <c r="U240" s="136">
        <v>60766</v>
      </c>
      <c r="V240" s="136">
        <v>145620</v>
      </c>
      <c r="W240" s="136">
        <v>149659</v>
      </c>
      <c r="X240" s="136">
        <v>109168</v>
      </c>
      <c r="Y240" s="136">
        <v>149344</v>
      </c>
      <c r="Z240" s="136">
        <v>151763</v>
      </c>
      <c r="AA240" s="136">
        <v>152479</v>
      </c>
      <c r="AB240" s="136">
        <v>111401</v>
      </c>
    </row>
    <row r="241" spans="1:28">
      <c r="A241" s="136" t="s">
        <v>574</v>
      </c>
      <c r="B241" s="136" t="s">
        <v>580</v>
      </c>
      <c r="C241" s="136" t="s">
        <v>886</v>
      </c>
      <c r="D241" s="144" t="s">
        <v>887</v>
      </c>
      <c r="E241" s="136">
        <v>5916</v>
      </c>
      <c r="F241" s="136">
        <v>0</v>
      </c>
      <c r="G241" s="136">
        <v>0</v>
      </c>
      <c r="H241" s="136">
        <v>0</v>
      </c>
      <c r="I241" s="136">
        <v>12814</v>
      </c>
      <c r="J241" s="136">
        <v>38090</v>
      </c>
      <c r="K241" s="136">
        <v>55999</v>
      </c>
      <c r="L241" s="136">
        <v>57452</v>
      </c>
      <c r="M241" s="136">
        <v>73297</v>
      </c>
      <c r="N241" s="136">
        <v>61503</v>
      </c>
      <c r="O241" s="136">
        <v>37362</v>
      </c>
      <c r="P241" s="136">
        <v>47121</v>
      </c>
      <c r="Q241" s="136">
        <v>54744</v>
      </c>
      <c r="R241" s="136">
        <v>43181</v>
      </c>
      <c r="S241" s="136">
        <v>61152</v>
      </c>
      <c r="T241" s="136">
        <v>18184</v>
      </c>
      <c r="U241" s="136">
        <v>52347</v>
      </c>
      <c r="V241" s="136">
        <v>49710</v>
      </c>
      <c r="W241" s="136">
        <v>60969</v>
      </c>
      <c r="X241" s="136">
        <v>56353</v>
      </c>
      <c r="Y241" s="136">
        <v>47121</v>
      </c>
      <c r="Z241" s="136">
        <v>52603</v>
      </c>
      <c r="AA241" s="136">
        <v>70370</v>
      </c>
      <c r="AB241" s="136">
        <v>20387</v>
      </c>
    </row>
    <row r="242" spans="1:28">
      <c r="A242" s="136" t="s">
        <v>574</v>
      </c>
      <c r="B242" s="136" t="s">
        <v>580</v>
      </c>
      <c r="C242" s="136" t="s">
        <v>888</v>
      </c>
      <c r="D242" s="144" t="s">
        <v>889</v>
      </c>
      <c r="E242" s="136">
        <v>131065</v>
      </c>
      <c r="F242" s="136">
        <v>60882</v>
      </c>
      <c r="G242" s="136">
        <v>7194</v>
      </c>
      <c r="H242" s="136">
        <v>1934</v>
      </c>
      <c r="I242" s="136">
        <v>1841</v>
      </c>
      <c r="J242" s="136">
        <v>6861</v>
      </c>
      <c r="K242" s="136">
        <v>32525</v>
      </c>
      <c r="L242" s="136">
        <v>73950</v>
      </c>
      <c r="M242" s="136">
        <v>80124</v>
      </c>
      <c r="N242" s="136">
        <v>175353</v>
      </c>
      <c r="O242" s="136">
        <v>176030</v>
      </c>
      <c r="P242" s="136">
        <v>186502</v>
      </c>
      <c r="Q242" s="136">
        <v>171908</v>
      </c>
      <c r="R242" s="136">
        <v>208030</v>
      </c>
      <c r="S242" s="136">
        <v>190507</v>
      </c>
      <c r="T242" s="136">
        <v>177266</v>
      </c>
      <c r="U242" s="136">
        <v>155868</v>
      </c>
      <c r="V242" s="136">
        <v>169704</v>
      </c>
      <c r="W242" s="136">
        <v>186759</v>
      </c>
      <c r="X242" s="136">
        <v>153236</v>
      </c>
      <c r="Y242" s="136">
        <v>149017</v>
      </c>
      <c r="Z242" s="136">
        <v>111597</v>
      </c>
      <c r="AA242" s="136">
        <v>176397</v>
      </c>
      <c r="AB242" s="136">
        <v>51866</v>
      </c>
    </row>
    <row r="243" spans="1:28">
      <c r="A243" s="136" t="s">
        <v>574</v>
      </c>
      <c r="B243" s="136" t="s">
        <v>580</v>
      </c>
      <c r="C243" s="136" t="s">
        <v>581</v>
      </c>
      <c r="D243" s="144" t="s">
        <v>582</v>
      </c>
      <c r="E243" s="136">
        <v>146829</v>
      </c>
      <c r="F243" s="136">
        <v>70224</v>
      </c>
      <c r="G243" s="136">
        <v>0</v>
      </c>
      <c r="H243" s="136">
        <v>0</v>
      </c>
      <c r="I243" s="136">
        <v>3027</v>
      </c>
      <c r="J243" s="136">
        <v>17179</v>
      </c>
      <c r="K243" s="136">
        <v>50925</v>
      </c>
      <c r="L243" s="136">
        <v>101885</v>
      </c>
      <c r="M243" s="136">
        <v>189375</v>
      </c>
      <c r="N243" s="136">
        <v>160243</v>
      </c>
      <c r="O243" s="136">
        <v>223201</v>
      </c>
      <c r="P243" s="136">
        <v>180407</v>
      </c>
      <c r="Q243" s="136">
        <v>185945</v>
      </c>
      <c r="R243" s="136">
        <v>184208</v>
      </c>
      <c r="S243" s="136">
        <v>173094</v>
      </c>
      <c r="T243" s="136">
        <v>138709</v>
      </c>
      <c r="U243" s="136">
        <v>217070</v>
      </c>
      <c r="V243" s="136">
        <v>232343</v>
      </c>
      <c r="W243" s="136">
        <v>189502</v>
      </c>
      <c r="X243" s="136">
        <v>247609</v>
      </c>
      <c r="Y243" s="136">
        <v>144305</v>
      </c>
      <c r="Z243" s="136">
        <v>193275</v>
      </c>
      <c r="AA243" s="136">
        <v>217003</v>
      </c>
      <c r="AB243" s="136">
        <v>198685</v>
      </c>
    </row>
    <row r="244" spans="1:28">
      <c r="A244" s="136" t="s">
        <v>574</v>
      </c>
      <c r="B244" s="136" t="s">
        <v>583</v>
      </c>
      <c r="C244" s="136" t="s">
        <v>890</v>
      </c>
      <c r="D244" s="144" t="s">
        <v>891</v>
      </c>
      <c r="E244" s="136">
        <v>10737</v>
      </c>
      <c r="F244" s="136">
        <v>0</v>
      </c>
      <c r="G244" s="136">
        <v>0</v>
      </c>
      <c r="H244" s="136">
        <v>0</v>
      </c>
      <c r="I244" s="136">
        <v>1</v>
      </c>
      <c r="J244" s="136">
        <v>0</v>
      </c>
      <c r="K244" s="136">
        <v>47909</v>
      </c>
      <c r="L244" s="136">
        <v>39859</v>
      </c>
      <c r="M244" s="136">
        <v>112723</v>
      </c>
      <c r="N244" s="136">
        <v>99941</v>
      </c>
      <c r="O244" s="136">
        <v>59110</v>
      </c>
      <c r="P244" s="136">
        <v>133970</v>
      </c>
      <c r="Q244" s="136">
        <v>119800</v>
      </c>
      <c r="R244" s="136">
        <v>56217</v>
      </c>
      <c r="S244" s="136">
        <v>82005</v>
      </c>
      <c r="T244" s="136">
        <v>96367</v>
      </c>
      <c r="U244" s="136">
        <v>105500</v>
      </c>
      <c r="V244" s="136">
        <v>97695</v>
      </c>
      <c r="W244" s="136">
        <v>111649</v>
      </c>
      <c r="X244" s="136">
        <v>131607</v>
      </c>
      <c r="Y244" s="136">
        <v>101819</v>
      </c>
      <c r="Z244" s="136">
        <v>155548</v>
      </c>
      <c r="AA244" s="136">
        <v>155849</v>
      </c>
      <c r="AB244" s="136">
        <v>83268</v>
      </c>
    </row>
    <row r="245" spans="1:28">
      <c r="A245" s="136" t="s">
        <v>574</v>
      </c>
      <c r="B245" s="136" t="s">
        <v>583</v>
      </c>
      <c r="C245" s="136" t="s">
        <v>892</v>
      </c>
      <c r="D245" s="144" t="s">
        <v>893</v>
      </c>
      <c r="E245" s="136">
        <v>1050</v>
      </c>
      <c r="F245" s="136">
        <v>5224</v>
      </c>
      <c r="G245" s="136">
        <v>0</v>
      </c>
      <c r="H245" s="136">
        <v>0</v>
      </c>
      <c r="I245" s="136">
        <v>0</v>
      </c>
      <c r="J245" s="136">
        <v>0</v>
      </c>
      <c r="K245" s="136">
        <v>0</v>
      </c>
      <c r="L245" s="136">
        <v>0</v>
      </c>
      <c r="M245" s="136">
        <v>131581</v>
      </c>
      <c r="N245" s="136">
        <v>99738</v>
      </c>
      <c r="O245" s="136">
        <v>41854</v>
      </c>
      <c r="P245" s="136">
        <v>113459</v>
      </c>
      <c r="Q245" s="136">
        <v>89705</v>
      </c>
      <c r="R245" s="136">
        <v>59090</v>
      </c>
      <c r="S245" s="136">
        <v>25789</v>
      </c>
      <c r="T245" s="136">
        <v>112518</v>
      </c>
      <c r="U245" s="136">
        <v>205928</v>
      </c>
      <c r="V245" s="136">
        <v>117338</v>
      </c>
      <c r="W245" s="136">
        <v>182100</v>
      </c>
      <c r="X245" s="136">
        <v>72349</v>
      </c>
      <c r="Y245" s="136">
        <v>145680</v>
      </c>
      <c r="Z245" s="136">
        <v>177647</v>
      </c>
      <c r="AA245" s="136">
        <v>197028</v>
      </c>
      <c r="AB245" s="136">
        <v>38099</v>
      </c>
    </row>
    <row r="246" spans="1:28">
      <c r="A246" s="136" t="s">
        <v>574</v>
      </c>
      <c r="B246" s="136" t="s">
        <v>583</v>
      </c>
      <c r="C246" s="136" t="s">
        <v>894</v>
      </c>
      <c r="D246" s="144" t="s">
        <v>895</v>
      </c>
      <c r="E246" s="136">
        <v>0</v>
      </c>
      <c r="F246" s="136">
        <v>0</v>
      </c>
      <c r="G246" s="136">
        <v>0</v>
      </c>
      <c r="H246" s="136">
        <v>0</v>
      </c>
      <c r="I246" s="136">
        <v>0</v>
      </c>
      <c r="J246" s="136">
        <v>0</v>
      </c>
      <c r="K246" s="136">
        <v>1256</v>
      </c>
      <c r="L246" s="136">
        <v>14366</v>
      </c>
      <c r="M246" s="136">
        <v>27879</v>
      </c>
      <c r="N246" s="136">
        <v>91131</v>
      </c>
      <c r="O246" s="136">
        <v>129657</v>
      </c>
      <c r="P246" s="136">
        <v>138410</v>
      </c>
      <c r="Q246" s="136">
        <v>27555</v>
      </c>
      <c r="R246" s="136">
        <v>109177</v>
      </c>
      <c r="S246" s="136">
        <v>114108</v>
      </c>
      <c r="T246" s="136">
        <v>66869</v>
      </c>
      <c r="U246" s="136">
        <v>96632</v>
      </c>
      <c r="V246" s="136">
        <v>161104</v>
      </c>
      <c r="W246" s="136">
        <v>128611</v>
      </c>
      <c r="X246" s="136">
        <v>165330</v>
      </c>
      <c r="Y246" s="136">
        <v>95044</v>
      </c>
      <c r="Z246" s="136">
        <v>168936</v>
      </c>
      <c r="AA246" s="136">
        <v>124545</v>
      </c>
      <c r="AB246" s="136">
        <v>575</v>
      </c>
    </row>
    <row r="247" spans="1:28">
      <c r="A247" s="136" t="s">
        <v>574</v>
      </c>
      <c r="B247" s="136" t="s">
        <v>583</v>
      </c>
      <c r="C247" s="136" t="s">
        <v>677</v>
      </c>
      <c r="D247" s="144" t="s">
        <v>678</v>
      </c>
      <c r="E247" s="136">
        <v>145821</v>
      </c>
      <c r="F247" s="136">
        <v>31304</v>
      </c>
      <c r="G247" s="136">
        <v>14572</v>
      </c>
      <c r="H247" s="136">
        <v>0</v>
      </c>
      <c r="I247" s="136">
        <v>0</v>
      </c>
      <c r="J247" s="136">
        <v>0</v>
      </c>
      <c r="K247" s="136">
        <v>53845</v>
      </c>
      <c r="L247" s="136">
        <v>277526</v>
      </c>
      <c r="M247" s="136">
        <v>453998</v>
      </c>
      <c r="N247" s="136">
        <v>607195</v>
      </c>
      <c r="O247" s="136">
        <v>578895</v>
      </c>
      <c r="P247" s="136">
        <v>536450</v>
      </c>
      <c r="Q247" s="136">
        <v>628578</v>
      </c>
      <c r="R247" s="136">
        <v>616466</v>
      </c>
      <c r="S247" s="136">
        <v>220444</v>
      </c>
      <c r="T247" s="136">
        <v>545555</v>
      </c>
      <c r="U247" s="136">
        <v>464001</v>
      </c>
      <c r="V247" s="136">
        <v>471331</v>
      </c>
      <c r="W247" s="136">
        <v>452704</v>
      </c>
      <c r="X247" s="136">
        <v>346453</v>
      </c>
      <c r="Y247" s="136">
        <v>533780</v>
      </c>
      <c r="Z247" s="136">
        <v>543074</v>
      </c>
      <c r="AA247" s="136">
        <v>169095</v>
      </c>
      <c r="AB247" s="136">
        <v>250606</v>
      </c>
    </row>
    <row r="248" spans="1:28">
      <c r="A248" s="136" t="s">
        <v>574</v>
      </c>
      <c r="B248" s="136" t="s">
        <v>583</v>
      </c>
      <c r="C248" s="136" t="s">
        <v>896</v>
      </c>
      <c r="D248" s="144" t="s">
        <v>897</v>
      </c>
      <c r="E248" s="136">
        <v>63875</v>
      </c>
      <c r="F248" s="136">
        <v>22435</v>
      </c>
      <c r="G248" s="136">
        <v>0</v>
      </c>
      <c r="H248" s="136">
        <v>0</v>
      </c>
      <c r="I248" s="136">
        <v>0</v>
      </c>
      <c r="J248" s="136">
        <v>0</v>
      </c>
      <c r="K248" s="136">
        <v>0</v>
      </c>
      <c r="L248" s="136">
        <v>5988</v>
      </c>
      <c r="M248" s="136">
        <v>125840</v>
      </c>
      <c r="N248" s="136">
        <v>155485</v>
      </c>
      <c r="O248" s="136">
        <v>66760</v>
      </c>
      <c r="P248" s="136">
        <v>148222</v>
      </c>
      <c r="Q248" s="136">
        <v>120518</v>
      </c>
      <c r="R248" s="136">
        <v>150737</v>
      </c>
      <c r="S248" s="136">
        <v>133709</v>
      </c>
      <c r="T248" s="136">
        <v>143629</v>
      </c>
      <c r="U248" s="136">
        <v>167457</v>
      </c>
      <c r="V248" s="136">
        <v>152102</v>
      </c>
      <c r="W248" s="136">
        <v>165231</v>
      </c>
      <c r="X248" s="136">
        <v>130069</v>
      </c>
      <c r="Y248" s="136">
        <v>174654</v>
      </c>
      <c r="Z248" s="136">
        <v>110689</v>
      </c>
      <c r="AA248" s="136">
        <v>160190</v>
      </c>
      <c r="AB248" s="136">
        <v>45616</v>
      </c>
    </row>
    <row r="249" spans="1:28">
      <c r="A249" s="136" t="s">
        <v>574</v>
      </c>
      <c r="B249" s="136" t="s">
        <v>583</v>
      </c>
      <c r="C249" s="136" t="s">
        <v>898</v>
      </c>
      <c r="D249" s="144" t="s">
        <v>899</v>
      </c>
      <c r="E249" s="136">
        <v>4627</v>
      </c>
      <c r="F249" s="136">
        <v>0</v>
      </c>
      <c r="G249" s="136">
        <v>0</v>
      </c>
      <c r="H249" s="136">
        <v>0</v>
      </c>
      <c r="I249" s="136">
        <v>0</v>
      </c>
      <c r="J249" s="136">
        <v>0</v>
      </c>
      <c r="K249" s="136">
        <v>0</v>
      </c>
      <c r="L249" s="136">
        <v>9106</v>
      </c>
      <c r="M249" s="136">
        <v>61610</v>
      </c>
      <c r="N249" s="136">
        <v>42100</v>
      </c>
      <c r="O249" s="136">
        <v>43551</v>
      </c>
      <c r="P249" s="136">
        <v>23233</v>
      </c>
      <c r="Q249" s="136">
        <v>19087</v>
      </c>
      <c r="R249" s="136">
        <v>19036</v>
      </c>
      <c r="S249" s="136">
        <v>112211</v>
      </c>
      <c r="T249" s="136">
        <v>4654</v>
      </c>
      <c r="U249" s="136">
        <v>253150</v>
      </c>
      <c r="V249" s="136">
        <v>269100</v>
      </c>
      <c r="W249" s="136">
        <v>222633</v>
      </c>
      <c r="X249" s="136">
        <v>67778</v>
      </c>
      <c r="Y249" s="136">
        <v>14727</v>
      </c>
      <c r="Z249" s="136">
        <v>197768</v>
      </c>
      <c r="AA249" s="136">
        <v>152334</v>
      </c>
      <c r="AB249" s="136">
        <v>53457</v>
      </c>
    </row>
    <row r="250" spans="1:28">
      <c r="A250" s="136" t="s">
        <v>574</v>
      </c>
      <c r="B250" s="136" t="s">
        <v>583</v>
      </c>
      <c r="C250" s="136" t="s">
        <v>584</v>
      </c>
      <c r="D250" s="144" t="s">
        <v>585</v>
      </c>
      <c r="E250" s="136">
        <v>173179</v>
      </c>
      <c r="F250" s="136">
        <v>133031</v>
      </c>
      <c r="G250" s="136">
        <v>94807</v>
      </c>
      <c r="H250" s="136">
        <v>51560</v>
      </c>
      <c r="I250" s="136">
        <v>46592</v>
      </c>
      <c r="J250" s="136">
        <v>44774</v>
      </c>
      <c r="K250" s="136">
        <v>151977</v>
      </c>
      <c r="L250" s="136">
        <v>265012</v>
      </c>
      <c r="M250" s="136">
        <v>731403</v>
      </c>
      <c r="N250" s="136">
        <v>726135</v>
      </c>
      <c r="O250" s="136">
        <v>703624</v>
      </c>
      <c r="P250" s="136">
        <v>676931</v>
      </c>
      <c r="Q250" s="136">
        <v>612601</v>
      </c>
      <c r="R250" s="136">
        <v>620920</v>
      </c>
      <c r="S250" s="136">
        <v>509853</v>
      </c>
      <c r="T250" s="136">
        <v>755606</v>
      </c>
      <c r="U250" s="136">
        <v>733978</v>
      </c>
      <c r="V250" s="136">
        <v>633368</v>
      </c>
      <c r="W250" s="136">
        <v>713391</v>
      </c>
      <c r="X250" s="136">
        <v>634470</v>
      </c>
      <c r="Y250" s="136">
        <v>657836</v>
      </c>
      <c r="Z250" s="136">
        <v>696396</v>
      </c>
      <c r="AA250" s="136">
        <v>324065</v>
      </c>
      <c r="AB250" s="136">
        <v>122772</v>
      </c>
    </row>
    <row r="251" spans="1:28">
      <c r="A251" s="136" t="s">
        <v>574</v>
      </c>
      <c r="B251" s="136" t="s">
        <v>580</v>
      </c>
      <c r="C251" s="136" t="s">
        <v>588</v>
      </c>
      <c r="D251" s="144" t="s">
        <v>589</v>
      </c>
      <c r="E251" s="136">
        <v>0</v>
      </c>
      <c r="F251" s="136">
        <v>0</v>
      </c>
      <c r="G251" s="136">
        <v>0</v>
      </c>
      <c r="H251" s="136">
        <v>0</v>
      </c>
      <c r="I251" s="136">
        <v>0</v>
      </c>
      <c r="J251" s="136">
        <v>726</v>
      </c>
      <c r="K251" s="136">
        <v>97264</v>
      </c>
      <c r="L251" s="136">
        <v>190539</v>
      </c>
      <c r="M251" s="136">
        <v>190226</v>
      </c>
      <c r="N251" s="136">
        <v>140306</v>
      </c>
      <c r="O251" s="136">
        <v>163588</v>
      </c>
      <c r="P251" s="136">
        <v>115834</v>
      </c>
      <c r="Q251" s="136">
        <v>153732</v>
      </c>
      <c r="R251" s="136">
        <v>74424</v>
      </c>
      <c r="S251" s="136">
        <v>126700</v>
      </c>
      <c r="T251" s="136">
        <v>144516</v>
      </c>
      <c r="U251" s="136">
        <v>93969</v>
      </c>
      <c r="V251" s="136">
        <v>188535</v>
      </c>
      <c r="W251" s="136">
        <v>167597</v>
      </c>
      <c r="X251" s="136">
        <v>74917</v>
      </c>
      <c r="Y251" s="136">
        <v>146692</v>
      </c>
      <c r="Z251" s="136">
        <v>145445</v>
      </c>
      <c r="AA251" s="136">
        <v>152849</v>
      </c>
      <c r="AB251" s="136">
        <v>13136</v>
      </c>
    </row>
    <row r="252" spans="1:28">
      <c r="A252" s="136" t="s">
        <v>574</v>
      </c>
      <c r="B252" s="136" t="s">
        <v>580</v>
      </c>
      <c r="C252" s="136" t="s">
        <v>900</v>
      </c>
      <c r="D252" s="144" t="s">
        <v>901</v>
      </c>
      <c r="E252" s="136">
        <v>2220</v>
      </c>
      <c r="F252" s="136">
        <v>0</v>
      </c>
      <c r="G252" s="136">
        <v>0</v>
      </c>
      <c r="H252" s="136">
        <v>0</v>
      </c>
      <c r="I252" s="136">
        <v>12753</v>
      </c>
      <c r="J252" s="136">
        <v>13423</v>
      </c>
      <c r="K252" s="136">
        <v>23396</v>
      </c>
      <c r="L252" s="136">
        <v>70911</v>
      </c>
      <c r="M252" s="136">
        <v>93919</v>
      </c>
      <c r="N252" s="136">
        <v>52287</v>
      </c>
      <c r="O252" s="136">
        <v>35671</v>
      </c>
      <c r="P252" s="136">
        <v>12250</v>
      </c>
      <c r="Q252" s="136">
        <v>11014</v>
      </c>
      <c r="R252" s="136">
        <v>16012</v>
      </c>
      <c r="S252" s="136">
        <v>6191</v>
      </c>
      <c r="T252" s="136">
        <v>17503</v>
      </c>
      <c r="U252" s="136">
        <v>41909</v>
      </c>
      <c r="V252" s="136">
        <v>34926</v>
      </c>
      <c r="W252" s="136">
        <v>64099</v>
      </c>
      <c r="X252" s="136">
        <v>49549</v>
      </c>
      <c r="Y252" s="136">
        <v>37666</v>
      </c>
      <c r="Z252" s="136">
        <v>51024</v>
      </c>
      <c r="AA252" s="136">
        <v>49545</v>
      </c>
      <c r="AB252" s="136">
        <v>32815</v>
      </c>
    </row>
    <row r="253" spans="1:28">
      <c r="A253" s="136" t="s">
        <v>574</v>
      </c>
      <c r="B253" s="136" t="s">
        <v>580</v>
      </c>
      <c r="C253" s="136" t="s">
        <v>902</v>
      </c>
      <c r="D253" s="144" t="s">
        <v>903</v>
      </c>
      <c r="E253" s="136">
        <v>36934</v>
      </c>
      <c r="F253" s="136">
        <v>11473</v>
      </c>
      <c r="G253" s="136">
        <v>5169</v>
      </c>
      <c r="H253" s="136">
        <v>251</v>
      </c>
      <c r="I253" s="136">
        <v>31</v>
      </c>
      <c r="J253" s="136">
        <v>31</v>
      </c>
      <c r="K253" s="136">
        <v>31</v>
      </c>
      <c r="L253" s="136">
        <v>31</v>
      </c>
      <c r="M253" s="136">
        <v>31</v>
      </c>
      <c r="N253" s="136">
        <v>3419</v>
      </c>
      <c r="O253" s="136">
        <v>19921</v>
      </c>
      <c r="P253" s="136">
        <v>11456</v>
      </c>
      <c r="Q253" s="136">
        <v>19390</v>
      </c>
      <c r="R253" s="136">
        <v>24809</v>
      </c>
      <c r="S253" s="136">
        <v>42395</v>
      </c>
      <c r="T253" s="136">
        <v>26659</v>
      </c>
      <c r="U253" s="136">
        <v>14652</v>
      </c>
      <c r="V253" s="136">
        <v>69647</v>
      </c>
      <c r="W253" s="136">
        <v>72759</v>
      </c>
      <c r="X253" s="136">
        <v>53676</v>
      </c>
      <c r="Y253" s="136">
        <v>56008</v>
      </c>
      <c r="Z253" s="136">
        <v>73627</v>
      </c>
      <c r="AA253" s="136">
        <v>84385</v>
      </c>
      <c r="AB253" s="136">
        <v>64189</v>
      </c>
    </row>
    <row r="254" spans="1:28">
      <c r="A254" s="136" t="s">
        <v>574</v>
      </c>
      <c r="B254" s="136" t="s">
        <v>590</v>
      </c>
      <c r="C254" s="136" t="s">
        <v>593</v>
      </c>
      <c r="D254" s="144" t="s">
        <v>594</v>
      </c>
      <c r="E254" s="136">
        <v>47268</v>
      </c>
      <c r="F254" s="136">
        <v>14615</v>
      </c>
      <c r="G254" s="136">
        <v>7986</v>
      </c>
      <c r="H254" s="136">
        <v>149</v>
      </c>
      <c r="I254" s="136">
        <v>149</v>
      </c>
      <c r="J254" s="136">
        <v>75</v>
      </c>
      <c r="K254" s="136">
        <v>75</v>
      </c>
      <c r="L254" s="136">
        <v>75</v>
      </c>
      <c r="M254" s="136">
        <v>75</v>
      </c>
      <c r="N254" s="136">
        <v>9666</v>
      </c>
      <c r="O254" s="136">
        <v>11452</v>
      </c>
      <c r="P254" s="136">
        <v>92574</v>
      </c>
      <c r="Q254" s="136">
        <v>127112</v>
      </c>
      <c r="R254" s="136">
        <v>122216</v>
      </c>
      <c r="S254" s="136">
        <v>124520</v>
      </c>
      <c r="T254" s="136">
        <v>119168</v>
      </c>
      <c r="U254" s="136">
        <v>87772</v>
      </c>
      <c r="V254" s="136">
        <v>101125</v>
      </c>
      <c r="W254" s="136">
        <v>154623</v>
      </c>
      <c r="X254" s="136">
        <v>78879</v>
      </c>
      <c r="Y254" s="136">
        <v>103425</v>
      </c>
      <c r="Z254" s="136">
        <v>51604</v>
      </c>
      <c r="AA254" s="136">
        <v>13590</v>
      </c>
      <c r="AB254" s="136">
        <v>20361</v>
      </c>
    </row>
    <row r="255" spans="1:28">
      <c r="A255" s="136" t="s">
        <v>574</v>
      </c>
      <c r="B255" s="136" t="s">
        <v>590</v>
      </c>
      <c r="C255" s="136" t="s">
        <v>591</v>
      </c>
      <c r="D255" s="144" t="s">
        <v>592</v>
      </c>
      <c r="E255" s="136">
        <v>183387</v>
      </c>
      <c r="F255" s="136">
        <v>170939</v>
      </c>
      <c r="G255" s="136">
        <v>190636</v>
      </c>
      <c r="H255" s="136">
        <v>281288</v>
      </c>
      <c r="I255" s="136">
        <v>363515</v>
      </c>
      <c r="J255" s="136">
        <v>444566</v>
      </c>
      <c r="K255" s="136">
        <v>536759</v>
      </c>
      <c r="L255" s="136">
        <v>397698</v>
      </c>
      <c r="M255" s="136">
        <v>629804</v>
      </c>
      <c r="N255" s="136">
        <v>685085</v>
      </c>
      <c r="O255" s="136">
        <v>581273</v>
      </c>
      <c r="P255" s="136">
        <v>631418</v>
      </c>
      <c r="Q255" s="136">
        <v>587887</v>
      </c>
      <c r="R255" s="136">
        <v>693771</v>
      </c>
      <c r="S255" s="136">
        <v>380661</v>
      </c>
      <c r="T255" s="136">
        <v>580110</v>
      </c>
      <c r="U255" s="136">
        <v>570682</v>
      </c>
      <c r="V255" s="136">
        <v>502109</v>
      </c>
      <c r="W255" s="136">
        <v>629962</v>
      </c>
      <c r="X255" s="136">
        <v>584635</v>
      </c>
      <c r="Y255" s="136">
        <v>405028</v>
      </c>
      <c r="Z255" s="136">
        <v>645584</v>
      </c>
      <c r="AA255" s="136">
        <v>148757</v>
      </c>
      <c r="AB255" s="136">
        <v>84699</v>
      </c>
    </row>
    <row r="256" spans="1:28">
      <c r="A256" s="136" t="s">
        <v>574</v>
      </c>
      <c r="B256" s="136" t="s">
        <v>590</v>
      </c>
      <c r="C256" s="136" t="s">
        <v>597</v>
      </c>
      <c r="D256" s="144" t="s">
        <v>598</v>
      </c>
      <c r="E256" s="136">
        <v>104613</v>
      </c>
      <c r="F256" s="136">
        <v>95489</v>
      </c>
      <c r="G256" s="136">
        <v>13931</v>
      </c>
      <c r="H256" s="136">
        <v>5330</v>
      </c>
      <c r="I256" s="136">
        <v>772</v>
      </c>
      <c r="J256" s="136">
        <v>0</v>
      </c>
      <c r="K256" s="136">
        <v>0</v>
      </c>
      <c r="L256" s="136">
        <v>35174</v>
      </c>
      <c r="M256" s="136">
        <v>111057</v>
      </c>
      <c r="N256" s="136">
        <v>74708</v>
      </c>
      <c r="O256" s="136">
        <v>42184</v>
      </c>
      <c r="P256" s="136">
        <v>38360</v>
      </c>
      <c r="Q256" s="136">
        <v>62921</v>
      </c>
      <c r="R256" s="136">
        <v>111431</v>
      </c>
      <c r="S256" s="136">
        <v>107736</v>
      </c>
      <c r="T256" s="136">
        <v>83577</v>
      </c>
      <c r="U256" s="136">
        <v>204869</v>
      </c>
      <c r="V256" s="136">
        <v>266386</v>
      </c>
      <c r="W256" s="136">
        <v>240228</v>
      </c>
      <c r="X256" s="136">
        <v>268117</v>
      </c>
      <c r="Y256" s="136">
        <v>270331</v>
      </c>
      <c r="Z256" s="136">
        <v>195378</v>
      </c>
      <c r="AA256" s="136">
        <v>234447</v>
      </c>
      <c r="AB256" s="136">
        <v>192946</v>
      </c>
    </row>
    <row r="257" spans="1:28">
      <c r="A257" s="136" t="s">
        <v>574</v>
      </c>
      <c r="B257" s="136" t="s">
        <v>599</v>
      </c>
      <c r="C257" s="136" t="s">
        <v>600</v>
      </c>
      <c r="D257" s="144" t="s">
        <v>601</v>
      </c>
      <c r="E257" s="136">
        <v>64310</v>
      </c>
      <c r="F257" s="136">
        <v>53564</v>
      </c>
      <c r="G257" s="136">
        <v>20924</v>
      </c>
      <c r="H257" s="136">
        <v>0</v>
      </c>
      <c r="I257" s="136">
        <v>2256</v>
      </c>
      <c r="J257" s="136">
        <v>5079</v>
      </c>
      <c r="K257" s="136">
        <v>8083</v>
      </c>
      <c r="L257" s="136">
        <v>37283</v>
      </c>
      <c r="M257" s="136">
        <v>36812</v>
      </c>
      <c r="N257" s="136">
        <v>44501</v>
      </c>
      <c r="O257" s="136">
        <v>74847</v>
      </c>
      <c r="P257" s="136">
        <v>100474</v>
      </c>
      <c r="Q257" s="136">
        <v>61448</v>
      </c>
      <c r="R257" s="136">
        <v>30062</v>
      </c>
      <c r="S257" s="136">
        <v>141817</v>
      </c>
      <c r="T257" s="136">
        <v>65290</v>
      </c>
      <c r="U257" s="136">
        <v>75419</v>
      </c>
      <c r="V257" s="136">
        <v>160627</v>
      </c>
      <c r="W257" s="136">
        <v>161408</v>
      </c>
      <c r="X257" s="136">
        <v>173175</v>
      </c>
      <c r="Y257" s="136">
        <v>121712</v>
      </c>
      <c r="Z257" s="136">
        <v>107827</v>
      </c>
      <c r="AA257" s="136">
        <v>130795</v>
      </c>
      <c r="AB257" s="136">
        <v>151094</v>
      </c>
    </row>
    <row r="258" spans="1:28">
      <c r="A258" s="136" t="s">
        <v>574</v>
      </c>
      <c r="B258" s="136" t="s">
        <v>599</v>
      </c>
      <c r="C258" s="136" t="s">
        <v>602</v>
      </c>
      <c r="D258" s="144" t="s">
        <v>603</v>
      </c>
      <c r="E258" s="136">
        <v>68270</v>
      </c>
      <c r="F258" s="136">
        <v>23383</v>
      </c>
      <c r="G258" s="136">
        <v>19261</v>
      </c>
      <c r="H258" s="136">
        <v>17570</v>
      </c>
      <c r="I258" s="136">
        <v>16127</v>
      </c>
      <c r="J258" s="136">
        <v>27219</v>
      </c>
      <c r="K258" s="136">
        <v>44754</v>
      </c>
      <c r="L258" s="136">
        <v>95101</v>
      </c>
      <c r="M258" s="136">
        <v>139255</v>
      </c>
      <c r="N258" s="136">
        <v>143832</v>
      </c>
      <c r="O258" s="136">
        <v>145800</v>
      </c>
      <c r="P258" s="136">
        <v>154604</v>
      </c>
      <c r="Q258" s="136">
        <v>212986</v>
      </c>
      <c r="R258" s="136">
        <v>220880</v>
      </c>
      <c r="S258" s="136">
        <v>194706</v>
      </c>
      <c r="T258" s="136">
        <v>220230</v>
      </c>
      <c r="U258" s="136">
        <v>304753</v>
      </c>
      <c r="V258" s="136">
        <v>270137</v>
      </c>
      <c r="W258" s="136">
        <v>233987</v>
      </c>
      <c r="X258" s="136">
        <v>123706</v>
      </c>
      <c r="Y258" s="136">
        <v>214104</v>
      </c>
      <c r="Z258" s="136">
        <v>261891</v>
      </c>
      <c r="AA258" s="136">
        <v>249527</v>
      </c>
      <c r="AB258" s="136">
        <v>184350</v>
      </c>
    </row>
    <row r="259" spans="1:28">
      <c r="A259" s="136" t="s">
        <v>574</v>
      </c>
      <c r="B259" s="136" t="s">
        <v>599</v>
      </c>
      <c r="C259" s="136" t="s">
        <v>904</v>
      </c>
      <c r="D259" s="144" t="s">
        <v>905</v>
      </c>
      <c r="E259" s="136">
        <v>18102</v>
      </c>
      <c r="F259" s="136">
        <v>0</v>
      </c>
      <c r="G259" s="136">
        <v>0</v>
      </c>
      <c r="H259" s="136">
        <v>0</v>
      </c>
      <c r="I259" s="136">
        <v>0</v>
      </c>
      <c r="J259" s="136">
        <v>0</v>
      </c>
      <c r="K259" s="136">
        <v>0</v>
      </c>
      <c r="L259" s="136">
        <v>0</v>
      </c>
      <c r="M259" s="136">
        <v>1953</v>
      </c>
      <c r="N259" s="136">
        <v>9161</v>
      </c>
      <c r="O259" s="136">
        <v>3570</v>
      </c>
      <c r="P259" s="136">
        <v>0</v>
      </c>
      <c r="Q259" s="136">
        <v>0</v>
      </c>
      <c r="R259" s="136">
        <v>654</v>
      </c>
      <c r="S259" s="136">
        <v>3494</v>
      </c>
      <c r="T259" s="136">
        <v>27460</v>
      </c>
      <c r="U259" s="136">
        <v>40406</v>
      </c>
      <c r="V259" s="136">
        <v>63289</v>
      </c>
      <c r="W259" s="136">
        <v>52108</v>
      </c>
      <c r="X259" s="136">
        <v>69465</v>
      </c>
      <c r="Y259" s="136">
        <v>70407</v>
      </c>
      <c r="Z259" s="136">
        <v>68158</v>
      </c>
      <c r="AA259" s="136">
        <v>50165</v>
      </c>
      <c r="AB259" s="136">
        <v>52428</v>
      </c>
    </row>
    <row r="260" spans="1:28">
      <c r="A260" s="136" t="s">
        <v>574</v>
      </c>
      <c r="B260" s="136" t="s">
        <v>599</v>
      </c>
      <c r="C260" s="136" t="s">
        <v>604</v>
      </c>
      <c r="D260" s="144" t="s">
        <v>605</v>
      </c>
      <c r="E260" s="136">
        <v>17402</v>
      </c>
      <c r="F260" s="136">
        <v>6051</v>
      </c>
      <c r="G260" s="136">
        <v>0</v>
      </c>
      <c r="H260" s="136">
        <v>0</v>
      </c>
      <c r="I260" s="136">
        <v>0</v>
      </c>
      <c r="J260" s="136">
        <v>14858</v>
      </c>
      <c r="K260" s="136">
        <v>18238</v>
      </c>
      <c r="L260" s="136">
        <v>201469</v>
      </c>
      <c r="M260" s="136">
        <v>252505</v>
      </c>
      <c r="N260" s="136">
        <v>256033</v>
      </c>
      <c r="O260" s="136">
        <v>267953</v>
      </c>
      <c r="P260" s="136">
        <v>255637</v>
      </c>
      <c r="Q260" s="136">
        <v>214790</v>
      </c>
      <c r="R260" s="136">
        <v>250331</v>
      </c>
      <c r="S260" s="136">
        <v>286854</v>
      </c>
      <c r="T260" s="136">
        <v>243790</v>
      </c>
      <c r="U260" s="136">
        <v>299373</v>
      </c>
      <c r="V260" s="136">
        <v>304857</v>
      </c>
      <c r="W260" s="136">
        <v>338008</v>
      </c>
      <c r="X260" s="136">
        <v>337158</v>
      </c>
      <c r="Y260" s="136">
        <v>251693</v>
      </c>
      <c r="Z260" s="136">
        <v>305264</v>
      </c>
      <c r="AA260" s="136">
        <v>268904</v>
      </c>
      <c r="AB260" s="136">
        <v>190067</v>
      </c>
    </row>
    <row r="261" spans="1:28">
      <c r="A261" s="136" t="s">
        <v>574</v>
      </c>
      <c r="B261" s="136" t="s">
        <v>599</v>
      </c>
      <c r="C261" s="136" t="s">
        <v>906</v>
      </c>
      <c r="D261" s="144" t="s">
        <v>907</v>
      </c>
      <c r="E261" s="136">
        <v>4675</v>
      </c>
      <c r="F261" s="136">
        <v>2056</v>
      </c>
      <c r="G261" s="136">
        <v>0</v>
      </c>
      <c r="H261" s="136">
        <v>0</v>
      </c>
      <c r="I261" s="136">
        <v>0</v>
      </c>
      <c r="J261" s="136">
        <v>0</v>
      </c>
      <c r="K261" s="136">
        <v>0</v>
      </c>
      <c r="L261" s="136">
        <v>785</v>
      </c>
      <c r="M261" s="136">
        <v>18027</v>
      </c>
      <c r="N261" s="136">
        <v>26996</v>
      </c>
      <c r="O261" s="136">
        <v>19882</v>
      </c>
      <c r="P261" s="136">
        <v>12134</v>
      </c>
      <c r="Q261" s="136">
        <v>24610</v>
      </c>
      <c r="R261" s="136">
        <v>108825</v>
      </c>
      <c r="S261" s="136">
        <v>82753</v>
      </c>
      <c r="T261" s="136">
        <v>41564</v>
      </c>
      <c r="U261" s="136">
        <v>169974</v>
      </c>
      <c r="V261" s="136">
        <v>161421</v>
      </c>
      <c r="W261" s="136">
        <v>143939</v>
      </c>
      <c r="X261" s="136">
        <v>179385</v>
      </c>
      <c r="Y261" s="136">
        <v>133721</v>
      </c>
      <c r="Z261" s="136">
        <v>133547</v>
      </c>
      <c r="AA261" s="136">
        <v>185028</v>
      </c>
      <c r="AB261" s="136">
        <v>125835</v>
      </c>
    </row>
    <row r="262" spans="1:28">
      <c r="A262" s="136" t="s">
        <v>574</v>
      </c>
      <c r="B262" s="136" t="s">
        <v>599</v>
      </c>
      <c r="C262" s="136" t="s">
        <v>908</v>
      </c>
      <c r="D262" s="144" t="s">
        <v>909</v>
      </c>
      <c r="E262" s="136">
        <v>0</v>
      </c>
      <c r="F262" s="136">
        <v>0</v>
      </c>
      <c r="G262" s="136">
        <v>0</v>
      </c>
      <c r="H262" s="136">
        <v>0</v>
      </c>
      <c r="I262" s="136">
        <v>0</v>
      </c>
      <c r="J262" s="136">
        <v>0</v>
      </c>
      <c r="K262" s="136">
        <v>0</v>
      </c>
      <c r="L262" s="136">
        <v>0</v>
      </c>
      <c r="M262" s="136">
        <v>0</v>
      </c>
      <c r="N262" s="136">
        <v>0</v>
      </c>
      <c r="O262" s="136">
        <v>0</v>
      </c>
      <c r="P262" s="136">
        <v>0</v>
      </c>
      <c r="Q262" s="136">
        <v>0</v>
      </c>
      <c r="R262" s="136">
        <v>37978</v>
      </c>
      <c r="S262" s="136">
        <v>12068</v>
      </c>
      <c r="T262" s="136">
        <v>7790</v>
      </c>
      <c r="U262" s="136">
        <v>25029</v>
      </c>
      <c r="V262" s="136">
        <v>44698</v>
      </c>
      <c r="W262" s="136">
        <v>78176</v>
      </c>
      <c r="X262" s="136">
        <v>63046</v>
      </c>
      <c r="Y262" s="136">
        <v>50882</v>
      </c>
      <c r="Z262" s="136">
        <v>16202</v>
      </c>
      <c r="AA262" s="136">
        <v>5546</v>
      </c>
      <c r="AB262" s="136">
        <v>0</v>
      </c>
    </row>
    <row r="263" spans="1:28">
      <c r="A263" s="136" t="s">
        <v>574</v>
      </c>
      <c r="B263" s="136" t="s">
        <v>599</v>
      </c>
      <c r="C263" s="136" t="s">
        <v>910</v>
      </c>
      <c r="D263" s="144" t="s">
        <v>911</v>
      </c>
      <c r="E263" s="136">
        <v>19130</v>
      </c>
      <c r="F263" s="136">
        <v>1329</v>
      </c>
      <c r="G263" s="136">
        <v>1329</v>
      </c>
      <c r="H263" s="136">
        <v>1329</v>
      </c>
      <c r="I263" s="136">
        <v>1435</v>
      </c>
      <c r="J263" s="136">
        <v>1484</v>
      </c>
      <c r="K263" s="136">
        <v>1329</v>
      </c>
      <c r="L263" s="136">
        <v>2587</v>
      </c>
      <c r="M263" s="136">
        <v>1387</v>
      </c>
      <c r="N263" s="136">
        <v>55</v>
      </c>
      <c r="O263" s="136">
        <v>2153</v>
      </c>
      <c r="P263" s="136">
        <v>23178</v>
      </c>
      <c r="Q263" s="136">
        <v>34109</v>
      </c>
      <c r="R263" s="136">
        <v>33865</v>
      </c>
      <c r="S263" s="136">
        <v>43482</v>
      </c>
      <c r="T263" s="136">
        <v>84813</v>
      </c>
      <c r="U263" s="136">
        <v>104709</v>
      </c>
      <c r="V263" s="136">
        <v>118489</v>
      </c>
      <c r="W263" s="136">
        <v>111784</v>
      </c>
      <c r="X263" s="136">
        <v>97712</v>
      </c>
      <c r="Y263" s="136">
        <v>107594</v>
      </c>
      <c r="Z263" s="136">
        <v>108239</v>
      </c>
      <c r="AA263" s="136">
        <v>86371</v>
      </c>
      <c r="AB263" s="136">
        <v>53622</v>
      </c>
    </row>
    <row r="264" spans="1:28">
      <c r="A264" s="136" t="s">
        <v>574</v>
      </c>
      <c r="B264" s="136" t="s">
        <v>606</v>
      </c>
      <c r="C264" s="136" t="s">
        <v>912</v>
      </c>
      <c r="D264" s="144" t="s">
        <v>913</v>
      </c>
      <c r="E264" s="136">
        <v>0</v>
      </c>
      <c r="F264" s="136">
        <v>0</v>
      </c>
      <c r="G264" s="136">
        <v>26915</v>
      </c>
      <c r="H264" s="136">
        <v>84470</v>
      </c>
      <c r="I264" s="136">
        <v>104428</v>
      </c>
      <c r="J264" s="136">
        <v>119250</v>
      </c>
      <c r="K264" s="136">
        <v>103289</v>
      </c>
      <c r="L264" s="136">
        <v>112754</v>
      </c>
      <c r="M264" s="136">
        <v>108191</v>
      </c>
      <c r="N264" s="136">
        <v>106215</v>
      </c>
      <c r="O264" s="136">
        <v>97233</v>
      </c>
      <c r="P264" s="136">
        <v>97560</v>
      </c>
      <c r="Q264" s="136">
        <v>84459</v>
      </c>
      <c r="R264" s="136">
        <v>83309</v>
      </c>
      <c r="S264" s="136">
        <v>83764</v>
      </c>
      <c r="T264" s="136">
        <v>89860</v>
      </c>
      <c r="U264" s="136">
        <v>118843</v>
      </c>
      <c r="V264" s="136">
        <v>109645</v>
      </c>
      <c r="W264" s="136">
        <v>99638</v>
      </c>
      <c r="X264" s="136">
        <v>102264</v>
      </c>
      <c r="Y264" s="136">
        <v>103931</v>
      </c>
      <c r="Z264" s="136">
        <v>91578</v>
      </c>
      <c r="AA264" s="136">
        <v>29029</v>
      </c>
      <c r="AB264" s="136">
        <v>4107</v>
      </c>
    </row>
    <row r="265" spans="1:28">
      <c r="A265" s="136" t="s">
        <v>574</v>
      </c>
      <c r="B265" s="136" t="s">
        <v>606</v>
      </c>
      <c r="C265" s="136" t="s">
        <v>679</v>
      </c>
      <c r="D265" s="144" t="s">
        <v>680</v>
      </c>
      <c r="E265" s="136">
        <v>447441</v>
      </c>
      <c r="F265" s="136">
        <v>601688</v>
      </c>
      <c r="G265" s="136">
        <v>518711</v>
      </c>
      <c r="H265" s="136">
        <v>262834</v>
      </c>
      <c r="I265" s="136">
        <v>189193</v>
      </c>
      <c r="J265" s="136">
        <v>269852</v>
      </c>
      <c r="K265" s="136">
        <v>277537</v>
      </c>
      <c r="L265" s="136">
        <v>112662</v>
      </c>
      <c r="M265" s="136">
        <v>955063</v>
      </c>
      <c r="N265" s="136">
        <v>732300</v>
      </c>
      <c r="O265" s="136">
        <v>1097587</v>
      </c>
      <c r="P265" s="136">
        <v>550753</v>
      </c>
      <c r="Q265" s="136">
        <v>950127</v>
      </c>
      <c r="R265" s="136">
        <v>1075747</v>
      </c>
      <c r="S265" s="136">
        <v>769753</v>
      </c>
      <c r="T265" s="136">
        <v>872923</v>
      </c>
      <c r="U265" s="136">
        <v>981014</v>
      </c>
      <c r="V265" s="136">
        <v>913019</v>
      </c>
      <c r="W265" s="136">
        <v>904811</v>
      </c>
      <c r="X265" s="136">
        <v>1062030</v>
      </c>
      <c r="Y265" s="136">
        <v>806076</v>
      </c>
      <c r="Z265" s="136">
        <v>782354</v>
      </c>
      <c r="AA265" s="136">
        <v>848660</v>
      </c>
      <c r="AB265" s="136">
        <v>758676</v>
      </c>
    </row>
    <row r="266" spans="1:28">
      <c r="A266" s="136" t="s">
        <v>574</v>
      </c>
      <c r="B266" s="136" t="s">
        <v>606</v>
      </c>
      <c r="C266" s="136" t="s">
        <v>914</v>
      </c>
      <c r="D266" s="144" t="s">
        <v>915</v>
      </c>
      <c r="E266" s="136">
        <v>11398</v>
      </c>
      <c r="F266" s="136">
        <v>252</v>
      </c>
      <c r="G266" s="136">
        <v>252</v>
      </c>
      <c r="H266" s="136">
        <v>252</v>
      </c>
      <c r="I266" s="136">
        <v>756</v>
      </c>
      <c r="J266" s="136">
        <v>2507</v>
      </c>
      <c r="K266" s="136">
        <v>1500</v>
      </c>
      <c r="L266" s="136">
        <v>2994</v>
      </c>
      <c r="M266" s="136">
        <v>4734</v>
      </c>
      <c r="N266" s="136">
        <v>4687</v>
      </c>
      <c r="O266" s="136">
        <v>2376</v>
      </c>
      <c r="P266" s="136">
        <v>624</v>
      </c>
      <c r="Q266" s="136">
        <v>252</v>
      </c>
      <c r="R266" s="136">
        <v>252</v>
      </c>
      <c r="S266" s="136">
        <v>252</v>
      </c>
      <c r="T266" s="136">
        <v>252</v>
      </c>
      <c r="U266" s="136">
        <v>17828</v>
      </c>
      <c r="V266" s="136">
        <v>41475</v>
      </c>
      <c r="W266" s="136">
        <v>45263</v>
      </c>
      <c r="X266" s="136">
        <v>65217</v>
      </c>
      <c r="Y266" s="136">
        <v>57586</v>
      </c>
      <c r="Z266" s="136">
        <v>43564</v>
      </c>
      <c r="AA266" s="136">
        <v>52371</v>
      </c>
      <c r="AB266" s="136">
        <v>43736</v>
      </c>
    </row>
    <row r="267" spans="1:28">
      <c r="A267" s="136" t="s">
        <v>574</v>
      </c>
      <c r="B267" s="136" t="s">
        <v>606</v>
      </c>
      <c r="C267" s="136" t="s">
        <v>609</v>
      </c>
      <c r="D267" s="144" t="s">
        <v>610</v>
      </c>
      <c r="E267" s="136">
        <v>11946</v>
      </c>
      <c r="F267" s="136">
        <v>8</v>
      </c>
      <c r="G267" s="136">
        <v>0</v>
      </c>
      <c r="H267" s="136">
        <v>0</v>
      </c>
      <c r="I267" s="136">
        <v>0</v>
      </c>
      <c r="J267" s="136">
        <v>0</v>
      </c>
      <c r="K267" s="136">
        <v>9208</v>
      </c>
      <c r="L267" s="136">
        <v>18056</v>
      </c>
      <c r="M267" s="136">
        <v>52841</v>
      </c>
      <c r="N267" s="136">
        <v>198301</v>
      </c>
      <c r="O267" s="136">
        <v>173306</v>
      </c>
      <c r="P267" s="136">
        <v>232683</v>
      </c>
      <c r="Q267" s="136">
        <v>124299</v>
      </c>
      <c r="R267" s="136">
        <v>277001</v>
      </c>
      <c r="S267" s="136">
        <v>137080</v>
      </c>
      <c r="T267" s="136">
        <v>233798</v>
      </c>
      <c r="U267" s="136">
        <v>211851</v>
      </c>
      <c r="V267" s="136">
        <v>292654</v>
      </c>
      <c r="W267" s="136">
        <v>302078</v>
      </c>
      <c r="X267" s="136">
        <v>289404</v>
      </c>
      <c r="Y267" s="136">
        <v>312575</v>
      </c>
      <c r="Z267" s="136">
        <v>242439</v>
      </c>
      <c r="AA267" s="136">
        <v>369594</v>
      </c>
      <c r="AB267" s="136">
        <v>177841</v>
      </c>
    </row>
    <row r="268" spans="1:28">
      <c r="A268" s="136" t="s">
        <v>574</v>
      </c>
      <c r="B268" s="136" t="s">
        <v>611</v>
      </c>
      <c r="C268" s="136" t="s">
        <v>916</v>
      </c>
      <c r="D268" s="144" t="s">
        <v>917</v>
      </c>
      <c r="E268" s="136">
        <v>144670</v>
      </c>
      <c r="F268" s="136">
        <v>33610</v>
      </c>
      <c r="G268" s="136">
        <v>2</v>
      </c>
      <c r="H268" s="136">
        <v>0</v>
      </c>
      <c r="I268" s="136">
        <v>0</v>
      </c>
      <c r="J268" s="136">
        <v>0</v>
      </c>
      <c r="K268" s="136">
        <v>0</v>
      </c>
      <c r="L268" s="136">
        <v>195861</v>
      </c>
      <c r="M268" s="136">
        <v>301981</v>
      </c>
      <c r="N268" s="136">
        <v>299696</v>
      </c>
      <c r="O268" s="136">
        <v>349416</v>
      </c>
      <c r="P268" s="136">
        <v>395896</v>
      </c>
      <c r="Q268" s="136">
        <v>413203</v>
      </c>
      <c r="R268" s="136">
        <v>414648</v>
      </c>
      <c r="S268" s="136">
        <v>395002</v>
      </c>
      <c r="T268" s="136">
        <v>464186</v>
      </c>
      <c r="U268" s="136">
        <v>539387</v>
      </c>
      <c r="V268" s="136">
        <v>485867</v>
      </c>
      <c r="W268" s="136">
        <v>507664</v>
      </c>
      <c r="X268" s="136">
        <v>424275</v>
      </c>
      <c r="Y268" s="136">
        <v>420023</v>
      </c>
      <c r="Z268" s="136">
        <v>469335</v>
      </c>
      <c r="AA268" s="136">
        <v>437581</v>
      </c>
      <c r="AB268" s="136">
        <v>329214</v>
      </c>
    </row>
    <row r="269" spans="1:28">
      <c r="A269" s="136" t="s">
        <v>574</v>
      </c>
      <c r="B269" s="136" t="s">
        <v>611</v>
      </c>
      <c r="C269" s="136" t="s">
        <v>616</v>
      </c>
      <c r="D269" s="144" t="s">
        <v>617</v>
      </c>
      <c r="E269" s="136">
        <v>13117</v>
      </c>
      <c r="F269" s="136">
        <v>528</v>
      </c>
      <c r="G269" s="136">
        <v>169</v>
      </c>
      <c r="H269" s="136">
        <v>169</v>
      </c>
      <c r="I269" s="136">
        <v>169</v>
      </c>
      <c r="J269" s="136">
        <v>169</v>
      </c>
      <c r="K269" s="136">
        <v>169</v>
      </c>
      <c r="L269" s="136">
        <v>73</v>
      </c>
      <c r="M269" s="136">
        <v>0</v>
      </c>
      <c r="N269" s="136">
        <v>33009</v>
      </c>
      <c r="O269" s="136">
        <v>72811</v>
      </c>
      <c r="P269" s="136">
        <v>48867</v>
      </c>
      <c r="Q269" s="136">
        <v>89496</v>
      </c>
      <c r="R269" s="136">
        <v>69683</v>
      </c>
      <c r="S269" s="136">
        <v>94787</v>
      </c>
      <c r="T269" s="136">
        <v>92405</v>
      </c>
      <c r="U269" s="136">
        <v>95063</v>
      </c>
      <c r="V269" s="136">
        <v>70983</v>
      </c>
      <c r="W269" s="136">
        <v>41097</v>
      </c>
      <c r="X269" s="136">
        <v>50021</v>
      </c>
      <c r="Y269" s="136">
        <v>54039</v>
      </c>
      <c r="Z269" s="136">
        <v>50970</v>
      </c>
      <c r="AA269" s="136">
        <v>56304</v>
      </c>
      <c r="AB269" s="136">
        <v>22038</v>
      </c>
    </row>
    <row r="270" spans="1:28">
      <c r="A270" s="136" t="s">
        <v>574</v>
      </c>
      <c r="B270" s="136" t="s">
        <v>618</v>
      </c>
      <c r="C270" s="136" t="s">
        <v>619</v>
      </c>
      <c r="D270" s="144" t="s">
        <v>620</v>
      </c>
      <c r="E270" s="136">
        <v>27991</v>
      </c>
      <c r="F270" s="136">
        <v>27</v>
      </c>
      <c r="G270" s="136">
        <v>0</v>
      </c>
      <c r="H270" s="136">
        <v>11</v>
      </c>
      <c r="I270" s="136">
        <v>6</v>
      </c>
      <c r="J270" s="136">
        <v>19</v>
      </c>
      <c r="K270" s="136">
        <v>11</v>
      </c>
      <c r="L270" s="136">
        <v>21</v>
      </c>
      <c r="M270" s="136">
        <v>88783</v>
      </c>
      <c r="N270" s="136">
        <v>197425</v>
      </c>
      <c r="O270" s="136">
        <v>166466</v>
      </c>
      <c r="P270" s="136">
        <v>311480</v>
      </c>
      <c r="Q270" s="136">
        <v>259925</v>
      </c>
      <c r="R270" s="136">
        <v>236454</v>
      </c>
      <c r="S270" s="136">
        <v>284322</v>
      </c>
      <c r="T270" s="136">
        <v>224699</v>
      </c>
      <c r="U270" s="136">
        <v>297159</v>
      </c>
      <c r="V270" s="136">
        <v>285322</v>
      </c>
      <c r="W270" s="136">
        <v>356100</v>
      </c>
      <c r="X270" s="136">
        <v>345822</v>
      </c>
      <c r="Y270" s="136">
        <v>281578</v>
      </c>
      <c r="Z270" s="136">
        <v>115322</v>
      </c>
      <c r="AA270" s="136">
        <v>99280</v>
      </c>
      <c r="AB270" s="136">
        <v>36975</v>
      </c>
    </row>
    <row r="271" spans="1:28">
      <c r="A271" s="136" t="s">
        <v>574</v>
      </c>
      <c r="B271" s="136" t="s">
        <v>618</v>
      </c>
      <c r="C271" s="136" t="s">
        <v>621</v>
      </c>
      <c r="D271" s="144" t="s">
        <v>622</v>
      </c>
      <c r="E271" s="136">
        <v>239557</v>
      </c>
      <c r="F271" s="136">
        <v>243722</v>
      </c>
      <c r="G271" s="136">
        <v>109942</v>
      </c>
      <c r="H271" s="136">
        <v>108543</v>
      </c>
      <c r="I271" s="136">
        <v>185591</v>
      </c>
      <c r="J271" s="136">
        <v>95746</v>
      </c>
      <c r="K271" s="136">
        <v>489025</v>
      </c>
      <c r="L271" s="136">
        <v>630432</v>
      </c>
      <c r="M271" s="136">
        <v>473357</v>
      </c>
      <c r="N271" s="136">
        <v>602695</v>
      </c>
      <c r="O271" s="136">
        <v>544986</v>
      </c>
      <c r="P271" s="136">
        <v>514558</v>
      </c>
      <c r="Q271" s="136">
        <v>563581</v>
      </c>
      <c r="R271" s="136">
        <v>596796</v>
      </c>
      <c r="S271" s="136">
        <v>682675</v>
      </c>
      <c r="T271" s="136">
        <v>870765</v>
      </c>
      <c r="U271" s="136">
        <v>745041</v>
      </c>
      <c r="V271" s="136">
        <v>609877</v>
      </c>
      <c r="W271" s="136">
        <v>724968</v>
      </c>
      <c r="X271" s="136">
        <v>388134</v>
      </c>
      <c r="Y271" s="136">
        <v>519553</v>
      </c>
      <c r="Z271" s="136">
        <v>507363</v>
      </c>
      <c r="AA271" s="136">
        <v>317871</v>
      </c>
      <c r="AB271" s="136">
        <v>150663</v>
      </c>
    </row>
    <row r="272" spans="1:28">
      <c r="A272" s="136" t="s">
        <v>574</v>
      </c>
      <c r="B272" s="136" t="s">
        <v>618</v>
      </c>
      <c r="C272" s="136" t="s">
        <v>623</v>
      </c>
      <c r="D272" s="144" t="s">
        <v>624</v>
      </c>
      <c r="E272" s="136">
        <v>78185</v>
      </c>
      <c r="F272" s="136">
        <v>4760</v>
      </c>
      <c r="G272" s="136">
        <v>0</v>
      </c>
      <c r="H272" s="136">
        <v>0</v>
      </c>
      <c r="I272" s="136">
        <v>1855</v>
      </c>
      <c r="J272" s="136">
        <v>32234</v>
      </c>
      <c r="K272" s="136">
        <v>56703</v>
      </c>
      <c r="L272" s="136">
        <v>248412</v>
      </c>
      <c r="M272" s="136">
        <v>301362</v>
      </c>
      <c r="N272" s="136">
        <v>236253</v>
      </c>
      <c r="O272" s="136">
        <v>327326</v>
      </c>
      <c r="P272" s="136">
        <v>252692</v>
      </c>
      <c r="Q272" s="136">
        <v>348782</v>
      </c>
      <c r="R272" s="136">
        <v>270676</v>
      </c>
      <c r="S272" s="136">
        <v>371707</v>
      </c>
      <c r="T272" s="136">
        <v>262635</v>
      </c>
      <c r="U272" s="136">
        <v>392584</v>
      </c>
      <c r="V272" s="136">
        <v>381175</v>
      </c>
      <c r="W272" s="136">
        <v>443379</v>
      </c>
      <c r="X272" s="136">
        <v>260050</v>
      </c>
      <c r="Y272" s="136">
        <v>359282</v>
      </c>
      <c r="Z272" s="136">
        <v>380821</v>
      </c>
      <c r="AA272" s="136">
        <v>270362</v>
      </c>
      <c r="AB272" s="136">
        <v>111920</v>
      </c>
    </row>
    <row r="273" spans="1:28">
      <c r="A273" s="136" t="s">
        <v>574</v>
      </c>
      <c r="B273" s="136" t="s">
        <v>625</v>
      </c>
      <c r="C273" s="136" t="s">
        <v>626</v>
      </c>
      <c r="D273" s="144" t="s">
        <v>627</v>
      </c>
      <c r="E273" s="136">
        <v>54186</v>
      </c>
      <c r="F273" s="136">
        <v>0</v>
      </c>
      <c r="G273" s="136">
        <v>0</v>
      </c>
      <c r="H273" s="136">
        <v>0</v>
      </c>
      <c r="I273" s="136">
        <v>0</v>
      </c>
      <c r="J273" s="136">
        <v>0</v>
      </c>
      <c r="K273" s="136">
        <v>0</v>
      </c>
      <c r="L273" s="136">
        <v>0</v>
      </c>
      <c r="M273" s="136">
        <v>24400</v>
      </c>
      <c r="N273" s="136">
        <v>135228</v>
      </c>
      <c r="O273" s="136">
        <v>82053</v>
      </c>
      <c r="P273" s="136">
        <v>120771</v>
      </c>
      <c r="Q273" s="136">
        <v>45030</v>
      </c>
      <c r="R273" s="136">
        <v>120163</v>
      </c>
      <c r="S273" s="136">
        <v>143199</v>
      </c>
      <c r="T273" s="136">
        <v>162766</v>
      </c>
      <c r="U273" s="136">
        <v>152717</v>
      </c>
      <c r="V273" s="136">
        <v>160027</v>
      </c>
      <c r="W273" s="136">
        <v>180520</v>
      </c>
      <c r="X273" s="136">
        <v>183531</v>
      </c>
      <c r="Y273" s="136">
        <v>157436</v>
      </c>
      <c r="Z273" s="136">
        <v>190743</v>
      </c>
      <c r="AA273" s="136">
        <v>155520</v>
      </c>
      <c r="AB273" s="136">
        <v>129842</v>
      </c>
    </row>
    <row r="274" spans="1:28">
      <c r="A274" s="136" t="s">
        <v>574</v>
      </c>
      <c r="B274" s="136" t="s">
        <v>625</v>
      </c>
      <c r="C274" s="136" t="s">
        <v>918</v>
      </c>
      <c r="D274" s="144" t="s">
        <v>919</v>
      </c>
      <c r="E274" s="136">
        <v>23853</v>
      </c>
      <c r="F274" s="136">
        <v>227</v>
      </c>
      <c r="G274" s="136">
        <v>0</v>
      </c>
      <c r="H274" s="136">
        <v>0</v>
      </c>
      <c r="I274" s="136">
        <v>0</v>
      </c>
      <c r="J274" s="136">
        <v>0</v>
      </c>
      <c r="K274" s="136">
        <v>0</v>
      </c>
      <c r="L274" s="136">
        <v>0</v>
      </c>
      <c r="M274" s="136">
        <v>137866</v>
      </c>
      <c r="N274" s="136">
        <v>330095</v>
      </c>
      <c r="O274" s="136">
        <v>305142</v>
      </c>
      <c r="P274" s="136">
        <v>339461</v>
      </c>
      <c r="Q274" s="136">
        <v>316220</v>
      </c>
      <c r="R274" s="136">
        <v>341593</v>
      </c>
      <c r="S274" s="136">
        <v>421981</v>
      </c>
      <c r="T274" s="136">
        <v>563054</v>
      </c>
      <c r="U274" s="136">
        <v>394944</v>
      </c>
      <c r="V274" s="136">
        <v>623281</v>
      </c>
      <c r="W274" s="136">
        <v>519598</v>
      </c>
      <c r="X274" s="136">
        <v>536650</v>
      </c>
      <c r="Y274" s="136">
        <v>630937</v>
      </c>
      <c r="Z274" s="136">
        <v>469905</v>
      </c>
      <c r="AA274" s="136">
        <v>415548</v>
      </c>
      <c r="AB274" s="136">
        <v>121766</v>
      </c>
    </row>
    <row r="275" spans="1:28">
      <c r="A275" s="136" t="s">
        <v>574</v>
      </c>
      <c r="B275" s="136" t="s">
        <v>630</v>
      </c>
      <c r="C275" s="136" t="s">
        <v>920</v>
      </c>
      <c r="D275" s="144" t="s">
        <v>921</v>
      </c>
      <c r="E275" s="136">
        <v>153</v>
      </c>
      <c r="F275" s="136">
        <v>41</v>
      </c>
      <c r="G275" s="136">
        <v>41</v>
      </c>
      <c r="H275" s="136">
        <v>55</v>
      </c>
      <c r="I275" s="136">
        <v>1548</v>
      </c>
      <c r="J275" s="136">
        <v>9346</v>
      </c>
      <c r="K275" s="136">
        <v>8127</v>
      </c>
      <c r="L275" s="136">
        <v>13358</v>
      </c>
      <c r="M275" s="136">
        <v>18663</v>
      </c>
      <c r="N275" s="136">
        <v>53247</v>
      </c>
      <c r="O275" s="136">
        <v>55052</v>
      </c>
      <c r="P275" s="136">
        <v>21852</v>
      </c>
      <c r="Q275" s="136">
        <v>38758</v>
      </c>
      <c r="R275" s="136">
        <v>16121</v>
      </c>
      <c r="S275" s="136">
        <v>6209</v>
      </c>
      <c r="T275" s="136">
        <v>41652</v>
      </c>
      <c r="U275" s="136">
        <v>43351</v>
      </c>
      <c r="V275" s="136">
        <v>45409</v>
      </c>
      <c r="W275" s="136">
        <v>68848</v>
      </c>
      <c r="X275" s="136">
        <v>32022</v>
      </c>
      <c r="Y275" s="136">
        <v>60203</v>
      </c>
      <c r="Z275" s="136">
        <v>85899</v>
      </c>
      <c r="AA275" s="136">
        <v>36103</v>
      </c>
      <c r="AB275" s="136">
        <v>8971</v>
      </c>
    </row>
    <row r="276" spans="1:28">
      <c r="A276" s="136" t="s">
        <v>574</v>
      </c>
      <c r="B276" s="136" t="s">
        <v>630</v>
      </c>
      <c r="C276" s="136" t="s">
        <v>922</v>
      </c>
      <c r="D276" s="144" t="s">
        <v>923</v>
      </c>
      <c r="E276" s="136">
        <v>65997</v>
      </c>
      <c r="F276" s="136">
        <v>18898</v>
      </c>
      <c r="G276" s="136">
        <v>0</v>
      </c>
      <c r="H276" s="136">
        <v>0</v>
      </c>
      <c r="I276" s="136">
        <v>1907</v>
      </c>
      <c r="J276" s="136">
        <v>48475</v>
      </c>
      <c r="K276" s="136">
        <v>168204</v>
      </c>
      <c r="L276" s="136">
        <v>194764</v>
      </c>
      <c r="M276" s="136">
        <v>197540</v>
      </c>
      <c r="N276" s="136">
        <v>179063</v>
      </c>
      <c r="O276" s="136">
        <v>196624</v>
      </c>
      <c r="P276" s="136">
        <v>225155</v>
      </c>
      <c r="Q276" s="136">
        <v>238090</v>
      </c>
      <c r="R276" s="136">
        <v>302222</v>
      </c>
      <c r="S276" s="136">
        <v>363372</v>
      </c>
      <c r="T276" s="136">
        <v>324214</v>
      </c>
      <c r="U276" s="136">
        <v>293671</v>
      </c>
      <c r="V276" s="136">
        <v>287044</v>
      </c>
      <c r="W276" s="136">
        <v>343076</v>
      </c>
      <c r="X276" s="136">
        <v>372443</v>
      </c>
      <c r="Y276" s="136">
        <v>415230</v>
      </c>
      <c r="Z276" s="136">
        <v>430492</v>
      </c>
      <c r="AA276" s="136">
        <v>382239</v>
      </c>
      <c r="AB276" s="136">
        <v>77354</v>
      </c>
    </row>
    <row r="277" spans="1:28">
      <c r="A277" s="136" t="s">
        <v>574</v>
      </c>
      <c r="B277" s="136" t="s">
        <v>630</v>
      </c>
      <c r="C277" s="136" t="s">
        <v>635</v>
      </c>
      <c r="D277" s="144" t="s">
        <v>636</v>
      </c>
      <c r="E277" s="136">
        <v>4408</v>
      </c>
      <c r="F277" s="136">
        <v>1218</v>
      </c>
      <c r="G277" s="136">
        <v>0</v>
      </c>
      <c r="H277" s="136">
        <v>0</v>
      </c>
      <c r="I277" s="136">
        <v>0</v>
      </c>
      <c r="J277" s="136">
        <v>1109</v>
      </c>
      <c r="K277" s="136">
        <v>5596</v>
      </c>
      <c r="L277" s="136">
        <v>6274</v>
      </c>
      <c r="M277" s="136">
        <v>55416</v>
      </c>
      <c r="N277" s="136">
        <v>56225</v>
      </c>
      <c r="O277" s="136">
        <v>79210</v>
      </c>
      <c r="P277" s="136">
        <v>65091</v>
      </c>
      <c r="Q277" s="136">
        <v>44207</v>
      </c>
      <c r="R277" s="136">
        <v>68411</v>
      </c>
      <c r="S277" s="136">
        <v>19756</v>
      </c>
      <c r="T277" s="136">
        <v>47650</v>
      </c>
      <c r="U277" s="136">
        <v>80756</v>
      </c>
      <c r="V277" s="136">
        <v>50136</v>
      </c>
      <c r="W277" s="136">
        <v>95770</v>
      </c>
      <c r="X277" s="136">
        <v>37561</v>
      </c>
      <c r="Y277" s="136">
        <v>95871</v>
      </c>
      <c r="Z277" s="136">
        <v>68997</v>
      </c>
      <c r="AA277" s="136">
        <v>15878</v>
      </c>
      <c r="AB277" s="136">
        <v>6917</v>
      </c>
    </row>
    <row r="278" spans="1:28">
      <c r="A278" s="136" t="s">
        <v>574</v>
      </c>
      <c r="B278" s="136" t="s">
        <v>630</v>
      </c>
      <c r="C278" s="136" t="s">
        <v>633</v>
      </c>
      <c r="D278" s="144" t="s">
        <v>634</v>
      </c>
      <c r="E278" s="136">
        <v>73563</v>
      </c>
      <c r="F278" s="136">
        <v>36508</v>
      </c>
      <c r="G278" s="136">
        <v>17709</v>
      </c>
      <c r="H278" s="136">
        <v>5481</v>
      </c>
      <c r="I278" s="136">
        <v>0</v>
      </c>
      <c r="J278" s="136">
        <v>0</v>
      </c>
      <c r="K278" s="136">
        <v>0</v>
      </c>
      <c r="L278" s="136">
        <v>0</v>
      </c>
      <c r="M278" s="136">
        <v>0</v>
      </c>
      <c r="N278" s="136">
        <v>0</v>
      </c>
      <c r="O278" s="136">
        <v>14765</v>
      </c>
      <c r="P278" s="136">
        <v>19986</v>
      </c>
      <c r="Q278" s="136">
        <v>32879</v>
      </c>
      <c r="R278" s="136">
        <v>29891</v>
      </c>
      <c r="S278" s="136">
        <v>182463</v>
      </c>
      <c r="T278" s="136">
        <v>74329</v>
      </c>
      <c r="U278" s="136">
        <v>179065</v>
      </c>
      <c r="V278" s="136">
        <v>207598</v>
      </c>
      <c r="W278" s="136">
        <v>217234</v>
      </c>
      <c r="X278" s="136">
        <v>243118</v>
      </c>
      <c r="Y278" s="136">
        <v>238141</v>
      </c>
      <c r="Z278" s="136">
        <v>206259</v>
      </c>
      <c r="AA278" s="136">
        <v>230934</v>
      </c>
      <c r="AB278" s="136">
        <v>126036</v>
      </c>
    </row>
    <row r="279" spans="1:28">
      <c r="A279" s="136" t="s">
        <v>574</v>
      </c>
      <c r="B279" s="136" t="s">
        <v>630</v>
      </c>
      <c r="C279" s="136" t="s">
        <v>637</v>
      </c>
      <c r="D279" s="144" t="s">
        <v>638</v>
      </c>
      <c r="E279" s="136">
        <v>0</v>
      </c>
      <c r="F279" s="136">
        <v>0</v>
      </c>
      <c r="G279" s="136">
        <v>0</v>
      </c>
      <c r="H279" s="136">
        <v>0</v>
      </c>
      <c r="I279" s="136">
        <v>0</v>
      </c>
      <c r="J279" s="136">
        <v>0</v>
      </c>
      <c r="K279" s="136">
        <v>0</v>
      </c>
      <c r="L279" s="136">
        <v>0</v>
      </c>
      <c r="M279" s="136">
        <v>0</v>
      </c>
      <c r="N279" s="136">
        <v>6990</v>
      </c>
      <c r="O279" s="136">
        <v>107572</v>
      </c>
      <c r="P279" s="136">
        <v>73585</v>
      </c>
      <c r="Q279" s="136">
        <v>29972</v>
      </c>
      <c r="R279" s="136">
        <v>29746</v>
      </c>
      <c r="S279" s="136">
        <v>68868</v>
      </c>
      <c r="T279" s="136">
        <v>83523</v>
      </c>
      <c r="U279" s="136">
        <v>113492</v>
      </c>
      <c r="V279" s="136">
        <v>204557</v>
      </c>
      <c r="W279" s="136">
        <v>194975</v>
      </c>
      <c r="X279" s="136">
        <v>232291</v>
      </c>
      <c r="Y279" s="136">
        <v>209103</v>
      </c>
      <c r="Z279" s="136">
        <v>165895</v>
      </c>
      <c r="AA279" s="136">
        <v>198526</v>
      </c>
      <c r="AB279" s="136">
        <v>17855</v>
      </c>
    </row>
    <row r="280" spans="1:28">
      <c r="A280" s="136" t="s">
        <v>574</v>
      </c>
      <c r="B280" s="136" t="s">
        <v>630</v>
      </c>
      <c r="C280" s="136" t="s">
        <v>639</v>
      </c>
      <c r="D280" s="144" t="s">
        <v>640</v>
      </c>
      <c r="E280" s="136">
        <v>214645</v>
      </c>
      <c r="F280" s="136">
        <v>83959</v>
      </c>
      <c r="G280" s="136">
        <v>5146</v>
      </c>
      <c r="H280" s="136">
        <v>3214</v>
      </c>
      <c r="I280" s="136">
        <v>3214</v>
      </c>
      <c r="J280" s="136">
        <v>5776</v>
      </c>
      <c r="K280" s="136">
        <v>6985</v>
      </c>
      <c r="L280" s="136">
        <v>212503</v>
      </c>
      <c r="M280" s="136">
        <v>368350</v>
      </c>
      <c r="N280" s="136">
        <v>320693</v>
      </c>
      <c r="O280" s="136">
        <v>364127</v>
      </c>
      <c r="P280" s="136">
        <v>345348</v>
      </c>
      <c r="Q280" s="136">
        <v>337609</v>
      </c>
      <c r="R280" s="136">
        <v>363741</v>
      </c>
      <c r="S280" s="136">
        <v>404562</v>
      </c>
      <c r="T280" s="136">
        <v>364907</v>
      </c>
      <c r="U280" s="136">
        <v>397145</v>
      </c>
      <c r="V280" s="136">
        <v>391402</v>
      </c>
      <c r="W280" s="136">
        <v>374202</v>
      </c>
      <c r="X280" s="136">
        <v>443928</v>
      </c>
      <c r="Y280" s="136">
        <v>312441</v>
      </c>
      <c r="Z280" s="136">
        <v>420310</v>
      </c>
      <c r="AA280" s="136">
        <v>392006</v>
      </c>
      <c r="AB280" s="136">
        <v>280093</v>
      </c>
    </row>
    <row r="281" spans="1:28">
      <c r="A281" s="136" t="s">
        <v>574</v>
      </c>
      <c r="B281" s="136" t="s">
        <v>641</v>
      </c>
      <c r="C281" s="136" t="s">
        <v>642</v>
      </c>
      <c r="D281" s="144" t="s">
        <v>643</v>
      </c>
      <c r="E281" s="136">
        <v>0</v>
      </c>
      <c r="F281" s="136">
        <v>0</v>
      </c>
      <c r="G281" s="136">
        <v>0</v>
      </c>
      <c r="H281" s="136">
        <v>2310</v>
      </c>
      <c r="I281" s="136">
        <v>34052</v>
      </c>
      <c r="J281" s="136">
        <v>108718</v>
      </c>
      <c r="K281" s="136">
        <v>96858</v>
      </c>
      <c r="L281" s="136">
        <v>149874</v>
      </c>
      <c r="M281" s="136">
        <v>159927</v>
      </c>
      <c r="N281" s="136">
        <v>150380</v>
      </c>
      <c r="O281" s="136">
        <v>153103</v>
      </c>
      <c r="P281" s="136">
        <v>96321</v>
      </c>
      <c r="Q281" s="136">
        <v>124117</v>
      </c>
      <c r="R281" s="136">
        <v>148010</v>
      </c>
      <c r="S281" s="136">
        <v>114069</v>
      </c>
      <c r="T281" s="136">
        <v>147372</v>
      </c>
      <c r="U281" s="136">
        <v>161360</v>
      </c>
      <c r="V281" s="136">
        <v>147240</v>
      </c>
      <c r="W281" s="136">
        <v>123299</v>
      </c>
      <c r="X281" s="136">
        <v>159804</v>
      </c>
      <c r="Y281" s="136">
        <v>156492</v>
      </c>
      <c r="Z281" s="136">
        <v>172132</v>
      </c>
      <c r="AA281" s="136">
        <v>160038</v>
      </c>
      <c r="AB281" s="136">
        <v>23267</v>
      </c>
    </row>
    <row r="282" spans="1:28">
      <c r="A282" s="136" t="s">
        <v>574</v>
      </c>
      <c r="B282" s="136" t="s">
        <v>644</v>
      </c>
      <c r="C282" s="136" t="s">
        <v>924</v>
      </c>
      <c r="D282" s="144" t="s">
        <v>925</v>
      </c>
      <c r="E282" s="136">
        <v>40637</v>
      </c>
      <c r="F282" s="136">
        <v>8433</v>
      </c>
      <c r="G282" s="136">
        <v>6856</v>
      </c>
      <c r="H282" s="136">
        <v>711</v>
      </c>
      <c r="I282" s="136">
        <v>0</v>
      </c>
      <c r="J282" s="136">
        <v>0</v>
      </c>
      <c r="K282" s="136">
        <v>0</v>
      </c>
      <c r="L282" s="136">
        <v>3949</v>
      </c>
      <c r="M282" s="136">
        <v>22572</v>
      </c>
      <c r="N282" s="136">
        <v>56059</v>
      </c>
      <c r="O282" s="136">
        <v>59803</v>
      </c>
      <c r="P282" s="136">
        <v>36280</v>
      </c>
      <c r="Q282" s="136">
        <v>28999</v>
      </c>
      <c r="R282" s="136">
        <v>20390</v>
      </c>
      <c r="S282" s="136">
        <v>51089</v>
      </c>
      <c r="T282" s="136">
        <v>21712</v>
      </c>
      <c r="U282" s="136">
        <v>32439</v>
      </c>
      <c r="V282" s="136">
        <v>37169</v>
      </c>
      <c r="W282" s="136">
        <v>74973</v>
      </c>
      <c r="X282" s="136">
        <v>81317</v>
      </c>
      <c r="Y282" s="136">
        <v>69746</v>
      </c>
      <c r="Z282" s="136">
        <v>94555</v>
      </c>
      <c r="AA282" s="136">
        <v>95173</v>
      </c>
      <c r="AB282" s="136">
        <v>74611</v>
      </c>
    </row>
    <row r="283" spans="1:28">
      <c r="A283" s="136" t="s">
        <v>574</v>
      </c>
      <c r="B283" s="136" t="s">
        <v>644</v>
      </c>
      <c r="C283" s="136" t="s">
        <v>645</v>
      </c>
      <c r="D283" s="144" t="s">
        <v>646</v>
      </c>
      <c r="E283" s="136">
        <v>0</v>
      </c>
      <c r="F283" s="136">
        <v>0</v>
      </c>
      <c r="G283" s="136">
        <v>0</v>
      </c>
      <c r="H283" s="136">
        <v>0</v>
      </c>
      <c r="I283" s="136">
        <v>0</v>
      </c>
      <c r="J283" s="136">
        <v>0</v>
      </c>
      <c r="K283" s="136">
        <v>63284</v>
      </c>
      <c r="L283" s="136">
        <v>116919</v>
      </c>
      <c r="M283" s="136">
        <v>154161</v>
      </c>
      <c r="N283" s="136">
        <v>171711</v>
      </c>
      <c r="O283" s="136">
        <v>170631</v>
      </c>
      <c r="P283" s="136">
        <v>180986</v>
      </c>
      <c r="Q283" s="136">
        <v>200752</v>
      </c>
      <c r="R283" s="136">
        <v>237551</v>
      </c>
      <c r="S283" s="136">
        <v>299593</v>
      </c>
      <c r="T283" s="136">
        <v>246422</v>
      </c>
      <c r="U283" s="136">
        <v>315238</v>
      </c>
      <c r="V283" s="136">
        <v>201339</v>
      </c>
      <c r="W283" s="136">
        <v>328336</v>
      </c>
      <c r="X283" s="136">
        <v>362949</v>
      </c>
      <c r="Y283" s="136">
        <v>224878</v>
      </c>
      <c r="Z283" s="136">
        <v>219994</v>
      </c>
      <c r="AA283" s="136">
        <v>8514</v>
      </c>
      <c r="AB283" s="136">
        <v>0</v>
      </c>
    </row>
    <row r="284" spans="1:28">
      <c r="A284" s="136" t="s">
        <v>574</v>
      </c>
      <c r="B284" s="136" t="s">
        <v>611</v>
      </c>
      <c r="C284" s="136" t="s">
        <v>647</v>
      </c>
      <c r="D284" s="144" t="s">
        <v>648</v>
      </c>
      <c r="E284" s="136">
        <v>3530</v>
      </c>
      <c r="F284" s="136">
        <v>0</v>
      </c>
      <c r="G284" s="136">
        <v>0</v>
      </c>
      <c r="H284" s="136">
        <v>0</v>
      </c>
      <c r="I284" s="136">
        <v>5006</v>
      </c>
      <c r="J284" s="136">
        <v>21170</v>
      </c>
      <c r="K284" s="136">
        <v>51830</v>
      </c>
      <c r="L284" s="136">
        <v>174296</v>
      </c>
      <c r="M284" s="136">
        <v>189504</v>
      </c>
      <c r="N284" s="136">
        <v>158117</v>
      </c>
      <c r="O284" s="136">
        <v>162602</v>
      </c>
      <c r="P284" s="136">
        <v>117946</v>
      </c>
      <c r="Q284" s="136">
        <v>158310</v>
      </c>
      <c r="R284" s="136">
        <v>157907</v>
      </c>
      <c r="S284" s="136">
        <v>151805</v>
      </c>
      <c r="T284" s="136">
        <v>165890</v>
      </c>
      <c r="U284" s="136">
        <v>164429</v>
      </c>
      <c r="V284" s="136">
        <v>154136</v>
      </c>
      <c r="W284" s="136">
        <v>191227</v>
      </c>
      <c r="X284" s="136">
        <v>164894</v>
      </c>
      <c r="Y284" s="136">
        <v>115254</v>
      </c>
      <c r="Z284" s="136">
        <v>173900</v>
      </c>
      <c r="AA284" s="136">
        <v>202373</v>
      </c>
      <c r="AB284" s="136">
        <v>87380</v>
      </c>
    </row>
    <row r="285" spans="1:28">
      <c r="A285" s="136" t="s">
        <v>574</v>
      </c>
      <c r="B285" s="136" t="s">
        <v>611</v>
      </c>
      <c r="C285" s="136" t="s">
        <v>926</v>
      </c>
      <c r="D285" s="144" t="s">
        <v>927</v>
      </c>
      <c r="E285" s="136">
        <v>2770</v>
      </c>
      <c r="F285" s="136">
        <v>1265</v>
      </c>
      <c r="G285" s="136">
        <v>183</v>
      </c>
      <c r="H285" s="136">
        <v>0</v>
      </c>
      <c r="I285" s="136">
        <v>1751</v>
      </c>
      <c r="J285" s="136">
        <v>4589</v>
      </c>
      <c r="K285" s="136">
        <v>18373</v>
      </c>
      <c r="L285" s="136">
        <v>34392</v>
      </c>
      <c r="M285" s="136">
        <v>19274</v>
      </c>
      <c r="N285" s="136">
        <v>19252</v>
      </c>
      <c r="O285" s="136">
        <v>33959</v>
      </c>
      <c r="P285" s="136">
        <v>30426</v>
      </c>
      <c r="Q285" s="136">
        <v>33648</v>
      </c>
      <c r="R285" s="136">
        <v>46109</v>
      </c>
      <c r="S285" s="136">
        <v>31757</v>
      </c>
      <c r="T285" s="136">
        <v>43444</v>
      </c>
      <c r="U285" s="136">
        <v>51540</v>
      </c>
      <c r="V285" s="136">
        <v>62477</v>
      </c>
      <c r="W285" s="136">
        <v>74251</v>
      </c>
      <c r="X285" s="136">
        <v>71481</v>
      </c>
      <c r="Y285" s="136">
        <v>58400</v>
      </c>
      <c r="Z285" s="136">
        <v>62905</v>
      </c>
      <c r="AA285" s="136">
        <v>48488</v>
      </c>
      <c r="AB285" s="136">
        <v>7549</v>
      </c>
    </row>
    <row r="286" spans="1:28">
      <c r="A286" s="136" t="s">
        <v>574</v>
      </c>
      <c r="B286" s="136" t="s">
        <v>644</v>
      </c>
      <c r="C286" s="136" t="s">
        <v>928</v>
      </c>
      <c r="D286" s="144" t="s">
        <v>929</v>
      </c>
      <c r="E286" s="136">
        <v>0</v>
      </c>
      <c r="F286" s="136">
        <v>0</v>
      </c>
      <c r="G286" s="136">
        <v>0</v>
      </c>
      <c r="H286" s="136">
        <v>0</v>
      </c>
      <c r="I286" s="136">
        <v>0</v>
      </c>
      <c r="J286" s="136">
        <v>0</v>
      </c>
      <c r="K286" s="136">
        <v>0</v>
      </c>
      <c r="L286" s="136">
        <v>0</v>
      </c>
      <c r="M286" s="136">
        <v>0</v>
      </c>
      <c r="N286" s="136">
        <v>0</v>
      </c>
      <c r="O286" s="136">
        <v>0</v>
      </c>
      <c r="P286" s="136">
        <v>0</v>
      </c>
      <c r="Q286" s="136">
        <v>0</v>
      </c>
      <c r="R286" s="136">
        <v>0</v>
      </c>
      <c r="S286" s="136">
        <v>56999</v>
      </c>
      <c r="T286" s="136">
        <v>249831</v>
      </c>
      <c r="U286" s="136">
        <v>187078</v>
      </c>
      <c r="V286" s="136">
        <v>236257</v>
      </c>
      <c r="W286" s="136">
        <v>238414</v>
      </c>
      <c r="X286" s="136">
        <v>247862</v>
      </c>
      <c r="Y286" s="136">
        <v>233406</v>
      </c>
      <c r="Z286" s="136">
        <v>185427</v>
      </c>
      <c r="AA286" s="136">
        <v>84243</v>
      </c>
      <c r="AB286" s="136">
        <v>7813</v>
      </c>
    </row>
    <row r="287" spans="1:28">
      <c r="A287" s="136" t="s">
        <v>574</v>
      </c>
      <c r="B287" s="136" t="s">
        <v>644</v>
      </c>
      <c r="C287" s="136" t="s">
        <v>930</v>
      </c>
      <c r="D287" s="144" t="s">
        <v>931</v>
      </c>
      <c r="E287" s="136">
        <v>178386</v>
      </c>
      <c r="F287" s="136">
        <v>201517</v>
      </c>
      <c r="G287" s="136">
        <v>187201</v>
      </c>
      <c r="H287" s="136">
        <v>73431</v>
      </c>
      <c r="I287" s="136">
        <v>203615</v>
      </c>
      <c r="J287" s="136">
        <v>21954</v>
      </c>
      <c r="K287" s="136">
        <v>0</v>
      </c>
      <c r="L287" s="136">
        <v>0</v>
      </c>
      <c r="M287" s="136">
        <v>9989</v>
      </c>
      <c r="N287" s="136">
        <v>88358</v>
      </c>
      <c r="O287" s="136">
        <v>112752</v>
      </c>
      <c r="P287" s="136">
        <v>108433</v>
      </c>
      <c r="Q287" s="136">
        <v>165179</v>
      </c>
      <c r="R287" s="136">
        <v>148355</v>
      </c>
      <c r="S287" s="136">
        <v>116704</v>
      </c>
      <c r="T287" s="136">
        <v>156164</v>
      </c>
      <c r="U287" s="136">
        <v>133447</v>
      </c>
      <c r="V287" s="136">
        <v>122872</v>
      </c>
      <c r="W287" s="136">
        <v>189748</v>
      </c>
      <c r="X287" s="136">
        <v>168407</v>
      </c>
      <c r="Y287" s="136">
        <v>84702</v>
      </c>
      <c r="Z287" s="136">
        <v>150702</v>
      </c>
      <c r="AA287" s="136">
        <v>169523</v>
      </c>
      <c r="AB287" s="136">
        <v>121488</v>
      </c>
    </row>
    <row r="288" spans="1:28">
      <c r="A288" s="136" t="s">
        <v>574</v>
      </c>
      <c r="B288" s="136" t="s">
        <v>644</v>
      </c>
      <c r="C288" s="136" t="s">
        <v>932</v>
      </c>
      <c r="D288" s="144" t="s">
        <v>933</v>
      </c>
      <c r="E288" s="136">
        <v>18490</v>
      </c>
      <c r="F288" s="136">
        <v>10672</v>
      </c>
      <c r="G288" s="136">
        <v>1506</v>
      </c>
      <c r="H288" s="136">
        <v>0</v>
      </c>
      <c r="I288" s="136">
        <v>0</v>
      </c>
      <c r="J288" s="136">
        <v>0</v>
      </c>
      <c r="K288" s="136">
        <v>0</v>
      </c>
      <c r="L288" s="136">
        <v>0</v>
      </c>
      <c r="M288" s="136">
        <v>0</v>
      </c>
      <c r="N288" s="136">
        <v>0</v>
      </c>
      <c r="O288" s="136">
        <v>0</v>
      </c>
      <c r="P288" s="136">
        <v>0</v>
      </c>
      <c r="Q288" s="136">
        <v>0</v>
      </c>
      <c r="R288" s="136">
        <v>0</v>
      </c>
      <c r="S288" s="136">
        <v>29985</v>
      </c>
      <c r="T288" s="136">
        <v>171912</v>
      </c>
      <c r="U288" s="136">
        <v>129975</v>
      </c>
      <c r="V288" s="136">
        <v>140750</v>
      </c>
      <c r="W288" s="136">
        <v>130930</v>
      </c>
      <c r="X288" s="136">
        <v>156793</v>
      </c>
      <c r="Y288" s="136">
        <v>157196</v>
      </c>
      <c r="Z288" s="136">
        <v>72120</v>
      </c>
      <c r="AA288" s="136">
        <v>163687</v>
      </c>
      <c r="AB288" s="136">
        <v>33957</v>
      </c>
    </row>
    <row r="289" spans="1:28">
      <c r="A289" s="136" t="s">
        <v>574</v>
      </c>
      <c r="B289" s="136" t="s">
        <v>644</v>
      </c>
      <c r="C289" s="136" t="s">
        <v>653</v>
      </c>
      <c r="D289" s="144" t="s">
        <v>654</v>
      </c>
      <c r="E289" s="136">
        <v>2745</v>
      </c>
      <c r="F289" s="136">
        <v>0</v>
      </c>
      <c r="G289" s="136">
        <v>0</v>
      </c>
      <c r="H289" s="136">
        <v>0</v>
      </c>
      <c r="I289" s="136">
        <v>0</v>
      </c>
      <c r="J289" s="136">
        <v>21242</v>
      </c>
      <c r="K289" s="136">
        <v>120259</v>
      </c>
      <c r="L289" s="136">
        <v>116303</v>
      </c>
      <c r="M289" s="136">
        <v>136077</v>
      </c>
      <c r="N289" s="136">
        <v>109682</v>
      </c>
      <c r="O289" s="136">
        <v>130190</v>
      </c>
      <c r="P289" s="136">
        <v>154507</v>
      </c>
      <c r="Q289" s="136">
        <v>149039</v>
      </c>
      <c r="R289" s="136">
        <v>144546</v>
      </c>
      <c r="S289" s="136">
        <v>173027</v>
      </c>
      <c r="T289" s="136">
        <v>163906</v>
      </c>
      <c r="U289" s="136">
        <v>222084</v>
      </c>
      <c r="V289" s="136">
        <v>244638</v>
      </c>
      <c r="W289" s="136">
        <v>261757</v>
      </c>
      <c r="X289" s="136">
        <v>250259</v>
      </c>
      <c r="Y289" s="136">
        <v>237633</v>
      </c>
      <c r="Z289" s="136">
        <v>189193</v>
      </c>
      <c r="AA289" s="136">
        <v>149006</v>
      </c>
      <c r="AB289" s="136">
        <v>55446</v>
      </c>
    </row>
    <row r="290" spans="1:28">
      <c r="A290" s="136" t="s">
        <v>574</v>
      </c>
      <c r="B290" s="136" t="s">
        <v>644</v>
      </c>
      <c r="C290" s="136" t="s">
        <v>934</v>
      </c>
      <c r="D290" s="144" t="s">
        <v>935</v>
      </c>
      <c r="E290" s="136">
        <v>0</v>
      </c>
      <c r="F290" s="136">
        <v>0</v>
      </c>
      <c r="G290" s="136">
        <v>0</v>
      </c>
      <c r="H290" s="136">
        <v>0</v>
      </c>
      <c r="I290" s="136">
        <v>0</v>
      </c>
      <c r="J290" s="136">
        <v>0</v>
      </c>
      <c r="K290" s="136">
        <v>0</v>
      </c>
      <c r="L290" s="136">
        <v>0</v>
      </c>
      <c r="M290" s="136">
        <v>0</v>
      </c>
      <c r="N290" s="136">
        <v>0</v>
      </c>
      <c r="O290" s="136">
        <v>0</v>
      </c>
      <c r="P290" s="136">
        <v>0</v>
      </c>
      <c r="Q290" s="136">
        <v>0</v>
      </c>
      <c r="R290" s="136">
        <v>37743</v>
      </c>
      <c r="S290" s="136">
        <v>118744</v>
      </c>
      <c r="T290" s="136">
        <v>223213</v>
      </c>
      <c r="U290" s="136">
        <v>192385</v>
      </c>
      <c r="V290" s="136">
        <v>151934</v>
      </c>
      <c r="W290" s="136">
        <v>148352</v>
      </c>
      <c r="X290" s="136">
        <v>134082</v>
      </c>
      <c r="Y290" s="136">
        <v>169489</v>
      </c>
      <c r="Z290" s="136">
        <v>177066</v>
      </c>
      <c r="AA290" s="136">
        <v>109995</v>
      </c>
      <c r="AB290" s="136">
        <v>40007</v>
      </c>
    </row>
    <row r="291" spans="1:28">
      <c r="A291" s="136" t="s">
        <v>574</v>
      </c>
      <c r="B291" s="136" t="s">
        <v>644</v>
      </c>
      <c r="C291" s="136" t="s">
        <v>655</v>
      </c>
      <c r="D291" s="144" t="s">
        <v>656</v>
      </c>
      <c r="E291" s="136">
        <v>153801</v>
      </c>
      <c r="F291" s="136">
        <v>23410</v>
      </c>
      <c r="G291" s="136">
        <v>0</v>
      </c>
      <c r="H291" s="136">
        <v>43</v>
      </c>
      <c r="I291" s="136">
        <v>0</v>
      </c>
      <c r="J291" s="136">
        <v>0</v>
      </c>
      <c r="K291" s="136">
        <v>12736</v>
      </c>
      <c r="L291" s="136">
        <v>53872</v>
      </c>
      <c r="M291" s="136">
        <v>217809</v>
      </c>
      <c r="N291" s="136">
        <v>653735</v>
      </c>
      <c r="O291" s="136">
        <v>633516</v>
      </c>
      <c r="P291" s="136">
        <v>661542</v>
      </c>
      <c r="Q291" s="136">
        <v>672632</v>
      </c>
      <c r="R291" s="136">
        <v>641004</v>
      </c>
      <c r="S291" s="136">
        <v>682436</v>
      </c>
      <c r="T291" s="136">
        <v>721342</v>
      </c>
      <c r="U291" s="136">
        <v>488092</v>
      </c>
      <c r="V291" s="136">
        <v>575817</v>
      </c>
      <c r="W291" s="136">
        <v>775599</v>
      </c>
      <c r="X291" s="136">
        <v>574972</v>
      </c>
      <c r="Y291" s="136">
        <v>814973</v>
      </c>
      <c r="Z291" s="136">
        <v>400798</v>
      </c>
      <c r="AA291" s="136">
        <v>84444</v>
      </c>
      <c r="AB291" s="136">
        <v>173849</v>
      </c>
    </row>
    <row r="292" spans="1:28">
      <c r="A292" s="136" t="s">
        <v>574</v>
      </c>
      <c r="B292" s="136" t="s">
        <v>644</v>
      </c>
      <c r="C292" s="136" t="s">
        <v>936</v>
      </c>
      <c r="D292" s="144" t="s">
        <v>937</v>
      </c>
      <c r="E292" s="136">
        <v>10743</v>
      </c>
      <c r="F292" s="136">
        <v>860</v>
      </c>
      <c r="G292" s="136">
        <v>860</v>
      </c>
      <c r="H292" s="136">
        <v>860</v>
      </c>
      <c r="I292" s="136">
        <v>860</v>
      </c>
      <c r="J292" s="136">
        <v>727</v>
      </c>
      <c r="K292" s="136">
        <v>713</v>
      </c>
      <c r="L292" s="136">
        <v>713</v>
      </c>
      <c r="M292" s="136">
        <v>713</v>
      </c>
      <c r="N292" s="136">
        <v>713</v>
      </c>
      <c r="O292" s="136">
        <v>713</v>
      </c>
      <c r="P292" s="136">
        <v>1584</v>
      </c>
      <c r="Q292" s="136">
        <v>10938</v>
      </c>
      <c r="R292" s="136">
        <v>22694</v>
      </c>
      <c r="S292" s="136">
        <v>16595</v>
      </c>
      <c r="T292" s="136">
        <v>2910</v>
      </c>
      <c r="U292" s="136">
        <v>33646</v>
      </c>
      <c r="V292" s="136">
        <v>100444</v>
      </c>
      <c r="W292" s="136">
        <v>75408</v>
      </c>
      <c r="X292" s="136">
        <v>99431</v>
      </c>
      <c r="Y292" s="136">
        <v>94063</v>
      </c>
      <c r="Z292" s="136">
        <v>106589</v>
      </c>
      <c r="AA292" s="136">
        <v>60526</v>
      </c>
      <c r="AB292" s="136">
        <v>31479</v>
      </c>
    </row>
    <row r="293" spans="1:28">
      <c r="A293" s="136" t="s">
        <v>574</v>
      </c>
      <c r="B293" s="136" t="s">
        <v>644</v>
      </c>
      <c r="C293" s="136" t="s">
        <v>938</v>
      </c>
      <c r="D293" s="144" t="s">
        <v>939</v>
      </c>
      <c r="E293" s="136">
        <v>18606</v>
      </c>
      <c r="F293" s="136">
        <v>4253</v>
      </c>
      <c r="G293" s="136">
        <v>0</v>
      </c>
      <c r="H293" s="136">
        <v>0</v>
      </c>
      <c r="I293" s="136">
        <v>0</v>
      </c>
      <c r="J293" s="136">
        <v>0</v>
      </c>
      <c r="K293" s="136">
        <v>0</v>
      </c>
      <c r="L293" s="136">
        <v>0</v>
      </c>
      <c r="M293" s="136">
        <v>0</v>
      </c>
      <c r="N293" s="136">
        <v>0</v>
      </c>
      <c r="O293" s="136">
        <v>0</v>
      </c>
      <c r="P293" s="136">
        <v>0</v>
      </c>
      <c r="Q293" s="136">
        <v>0</v>
      </c>
      <c r="R293" s="136">
        <v>0</v>
      </c>
      <c r="S293" s="136">
        <v>0</v>
      </c>
      <c r="T293" s="136">
        <v>0</v>
      </c>
      <c r="U293" s="136">
        <v>41317</v>
      </c>
      <c r="V293" s="136">
        <v>73356</v>
      </c>
      <c r="W293" s="136">
        <v>83680</v>
      </c>
      <c r="X293" s="136">
        <v>47909</v>
      </c>
      <c r="Y293" s="136">
        <v>46648</v>
      </c>
      <c r="Z293" s="136">
        <v>62221</v>
      </c>
      <c r="AA293" s="136">
        <v>49511</v>
      </c>
      <c r="AB293" s="136">
        <v>26759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C348"/>
  <sheetViews>
    <sheetView workbookViewId="0"/>
  </sheetViews>
  <sheetFormatPr defaultRowHeight="13.2"/>
  <cols>
    <col min="1" max="16384" width="8.88671875" style="136"/>
  </cols>
  <sheetData>
    <row r="1" spans="1:29">
      <c r="D1" s="143">
        <f>17*7524</f>
        <v>127908</v>
      </c>
      <c r="E1" s="136">
        <f>ROUND(E2/$D1,2)</f>
        <v>837.85</v>
      </c>
      <c r="F1" s="136">
        <f t="shared" ref="F1:AB1" si="0">ROUND(F2/$D1,2)</f>
        <v>386.2</v>
      </c>
      <c r="G1" s="136">
        <f t="shared" si="0"/>
        <v>240.69</v>
      </c>
      <c r="H1" s="136">
        <f t="shared" si="0"/>
        <v>275.61</v>
      </c>
      <c r="I1" s="136">
        <f t="shared" si="0"/>
        <v>269.43</v>
      </c>
      <c r="J1" s="136">
        <f t="shared" si="0"/>
        <v>425.98</v>
      </c>
      <c r="K1" s="136">
        <f t="shared" si="0"/>
        <v>1002.95</v>
      </c>
      <c r="L1" s="136">
        <f t="shared" si="0"/>
        <v>2051.92</v>
      </c>
      <c r="M1" s="136">
        <f t="shared" si="0"/>
        <v>2739.06</v>
      </c>
      <c r="N1" s="136">
        <f t="shared" si="0"/>
        <v>3597.72</v>
      </c>
      <c r="O1" s="136">
        <f t="shared" si="0"/>
        <v>3836.73</v>
      </c>
      <c r="P1" s="136">
        <f t="shared" si="0"/>
        <v>4478.3</v>
      </c>
      <c r="Q1" s="136">
        <f t="shared" si="0"/>
        <v>5258.36</v>
      </c>
      <c r="R1" s="136">
        <f t="shared" si="0"/>
        <v>5418.29</v>
      </c>
      <c r="S1" s="136">
        <f t="shared" si="0"/>
        <v>6127.97</v>
      </c>
      <c r="T1" s="136">
        <f t="shared" si="0"/>
        <v>9318.9699999999993</v>
      </c>
      <c r="U1" s="136">
        <f t="shared" si="0"/>
        <v>11250.55</v>
      </c>
      <c r="V1" s="136">
        <f t="shared" si="0"/>
        <v>10863.69</v>
      </c>
      <c r="W1" s="136">
        <f t="shared" si="0"/>
        <v>12148.28</v>
      </c>
      <c r="X1" s="136">
        <f t="shared" si="0"/>
        <v>11918.22</v>
      </c>
      <c r="Y1" s="136">
        <f t="shared" si="0"/>
        <v>15129.77</v>
      </c>
      <c r="Z1" s="136">
        <f t="shared" si="0"/>
        <v>16345.38</v>
      </c>
      <c r="AA1" s="136">
        <f t="shared" si="0"/>
        <v>10672.12</v>
      </c>
      <c r="AB1" s="136">
        <f t="shared" si="0"/>
        <v>3018.56</v>
      </c>
    </row>
    <row r="2" spans="1:29">
      <c r="E2" s="136">
        <f>SUM(E4:E1001)</f>
        <v>107167333</v>
      </c>
      <c r="F2" s="136">
        <f t="shared" ref="F2:AB2" si="1">SUM(F4:F1001)</f>
        <v>49397699</v>
      </c>
      <c r="G2" s="136">
        <f t="shared" si="1"/>
        <v>30785864</v>
      </c>
      <c r="H2" s="136">
        <f t="shared" si="1"/>
        <v>35253119</v>
      </c>
      <c r="I2" s="136">
        <f t="shared" si="1"/>
        <v>34462478</v>
      </c>
      <c r="J2" s="136">
        <f t="shared" si="1"/>
        <v>54486493</v>
      </c>
      <c r="K2" s="136">
        <f t="shared" si="1"/>
        <v>128284977</v>
      </c>
      <c r="L2" s="136">
        <f t="shared" si="1"/>
        <v>262457535</v>
      </c>
      <c r="M2" s="136">
        <f t="shared" si="1"/>
        <v>350347210</v>
      </c>
      <c r="N2" s="136">
        <f t="shared" si="1"/>
        <v>460177247</v>
      </c>
      <c r="O2" s="136">
        <f t="shared" si="1"/>
        <v>490748965</v>
      </c>
      <c r="P2" s="136">
        <f t="shared" si="1"/>
        <v>572810829</v>
      </c>
      <c r="Q2" s="136">
        <f t="shared" si="1"/>
        <v>672586207</v>
      </c>
      <c r="R2" s="136">
        <f t="shared" si="1"/>
        <v>693042634</v>
      </c>
      <c r="S2" s="136">
        <f t="shared" si="1"/>
        <v>783816932</v>
      </c>
      <c r="T2" s="136">
        <f t="shared" si="1"/>
        <v>1191970683</v>
      </c>
      <c r="U2" s="136">
        <f t="shared" si="1"/>
        <v>1439034869</v>
      </c>
      <c r="V2" s="136">
        <f t="shared" si="1"/>
        <v>1389552452</v>
      </c>
      <c r="W2" s="136">
        <f t="shared" si="1"/>
        <v>1553862211</v>
      </c>
      <c r="X2" s="136">
        <f t="shared" si="1"/>
        <v>1524435473</v>
      </c>
      <c r="Y2" s="136">
        <f t="shared" si="1"/>
        <v>1935218351</v>
      </c>
      <c r="Z2" s="136">
        <f t="shared" si="1"/>
        <v>2090705133</v>
      </c>
      <c r="AA2" s="136">
        <f t="shared" si="1"/>
        <v>1365049537</v>
      </c>
      <c r="AB2" s="136">
        <f t="shared" si="1"/>
        <v>386097666</v>
      </c>
    </row>
    <row r="3" spans="1:29">
      <c r="A3" s="136" t="s">
        <v>200</v>
      </c>
      <c r="B3" s="136" t="s">
        <v>201</v>
      </c>
      <c r="C3" s="136" t="s">
        <v>202</v>
      </c>
      <c r="D3" s="136" t="s">
        <v>203</v>
      </c>
      <c r="E3" s="136">
        <v>7</v>
      </c>
      <c r="F3" s="136">
        <f>MOD(E3+1,24)</f>
        <v>8</v>
      </c>
      <c r="G3" s="136">
        <f t="shared" ref="G3:AC3" si="2">MOD(F3+1,24)</f>
        <v>9</v>
      </c>
      <c r="H3" s="136">
        <f t="shared" si="2"/>
        <v>10</v>
      </c>
      <c r="I3" s="136">
        <f t="shared" si="2"/>
        <v>11</v>
      </c>
      <c r="J3" s="136">
        <f t="shared" si="2"/>
        <v>12</v>
      </c>
      <c r="K3" s="136">
        <f t="shared" si="2"/>
        <v>13</v>
      </c>
      <c r="L3" s="136">
        <f t="shared" si="2"/>
        <v>14</v>
      </c>
      <c r="M3" s="136">
        <f t="shared" si="2"/>
        <v>15</v>
      </c>
      <c r="N3" s="136">
        <f t="shared" si="2"/>
        <v>16</v>
      </c>
      <c r="O3" s="136">
        <f t="shared" si="2"/>
        <v>17</v>
      </c>
      <c r="P3" s="136">
        <f t="shared" si="2"/>
        <v>18</v>
      </c>
      <c r="Q3" s="136">
        <f t="shared" si="2"/>
        <v>19</v>
      </c>
      <c r="R3" s="136">
        <f t="shared" si="2"/>
        <v>20</v>
      </c>
      <c r="S3" s="136">
        <f t="shared" si="2"/>
        <v>21</v>
      </c>
      <c r="T3" s="136">
        <f t="shared" si="2"/>
        <v>22</v>
      </c>
      <c r="U3" s="136">
        <f t="shared" si="2"/>
        <v>23</v>
      </c>
      <c r="V3" s="136">
        <f t="shared" si="2"/>
        <v>0</v>
      </c>
      <c r="W3" s="136">
        <f t="shared" si="2"/>
        <v>1</v>
      </c>
      <c r="X3" s="136">
        <f t="shared" si="2"/>
        <v>2</v>
      </c>
      <c r="Y3" s="136">
        <f t="shared" si="2"/>
        <v>3</v>
      </c>
      <c r="Z3" s="136">
        <f t="shared" si="2"/>
        <v>4</v>
      </c>
      <c r="AA3" s="136">
        <f t="shared" si="2"/>
        <v>5</v>
      </c>
      <c r="AB3" s="136">
        <f t="shared" si="2"/>
        <v>6</v>
      </c>
      <c r="AC3" s="136">
        <f t="shared" si="2"/>
        <v>7</v>
      </c>
    </row>
    <row r="4" spans="1:29">
      <c r="A4" s="136" t="s">
        <v>204</v>
      </c>
      <c r="B4" s="136" t="s">
        <v>205</v>
      </c>
      <c r="C4" s="136" t="s">
        <v>940</v>
      </c>
      <c r="D4" s="144" t="s">
        <v>941</v>
      </c>
      <c r="E4" s="136">
        <v>118790</v>
      </c>
      <c r="F4" s="136">
        <v>172780</v>
      </c>
      <c r="G4" s="136">
        <v>63455</v>
      </c>
      <c r="H4" s="136">
        <v>195030</v>
      </c>
      <c r="I4" s="136">
        <v>87667</v>
      </c>
      <c r="J4" s="136">
        <v>7436</v>
      </c>
      <c r="K4" s="136">
        <v>39538</v>
      </c>
      <c r="L4" s="136">
        <v>5840</v>
      </c>
      <c r="M4" s="136">
        <v>0</v>
      </c>
      <c r="N4" s="136">
        <v>0</v>
      </c>
      <c r="O4" s="136">
        <v>1</v>
      </c>
      <c r="P4" s="136">
        <v>0</v>
      </c>
      <c r="Q4" s="136">
        <v>0</v>
      </c>
      <c r="R4" s="136">
        <v>0</v>
      </c>
      <c r="S4" s="136">
        <v>0</v>
      </c>
      <c r="T4" s="136">
        <v>0</v>
      </c>
      <c r="U4" s="136">
        <v>0</v>
      </c>
      <c r="V4" s="136">
        <v>0</v>
      </c>
      <c r="W4" s="136">
        <v>0</v>
      </c>
      <c r="X4" s="136">
        <v>0</v>
      </c>
      <c r="Y4" s="136">
        <v>0</v>
      </c>
      <c r="Z4" s="136">
        <v>0</v>
      </c>
      <c r="AA4" s="136">
        <v>0</v>
      </c>
      <c r="AB4" s="136">
        <v>12125</v>
      </c>
    </row>
    <row r="5" spans="1:29">
      <c r="A5" s="136" t="s">
        <v>204</v>
      </c>
      <c r="B5" s="136" t="s">
        <v>205</v>
      </c>
      <c r="C5" s="136" t="s">
        <v>942</v>
      </c>
      <c r="D5" s="144" t="s">
        <v>943</v>
      </c>
      <c r="E5" s="136">
        <v>492277</v>
      </c>
      <c r="F5" s="136">
        <v>276601</v>
      </c>
      <c r="G5" s="136">
        <v>57210</v>
      </c>
      <c r="H5" s="136">
        <v>7277</v>
      </c>
      <c r="I5" s="136">
        <v>0</v>
      </c>
      <c r="J5" s="136">
        <v>0</v>
      </c>
      <c r="K5" s="136">
        <v>0</v>
      </c>
      <c r="L5" s="136">
        <v>0</v>
      </c>
      <c r="M5" s="136">
        <v>0</v>
      </c>
      <c r="N5" s="136">
        <v>0</v>
      </c>
      <c r="O5" s="136">
        <v>0</v>
      </c>
      <c r="P5" s="136">
        <v>0</v>
      </c>
      <c r="Q5" s="136">
        <v>0</v>
      </c>
      <c r="R5" s="136">
        <v>15310</v>
      </c>
      <c r="S5" s="136">
        <v>0</v>
      </c>
      <c r="T5" s="136">
        <v>0</v>
      </c>
      <c r="U5" s="136">
        <v>0</v>
      </c>
      <c r="V5" s="136">
        <v>27958</v>
      </c>
      <c r="W5" s="136">
        <v>76433</v>
      </c>
      <c r="X5" s="136">
        <v>304428</v>
      </c>
      <c r="Y5" s="136">
        <v>424524</v>
      </c>
      <c r="Z5" s="136">
        <v>377451</v>
      </c>
      <c r="AA5" s="136">
        <v>481576</v>
      </c>
      <c r="AB5" s="136">
        <v>607517</v>
      </c>
    </row>
    <row r="6" spans="1:29">
      <c r="A6" s="136" t="s">
        <v>204</v>
      </c>
      <c r="B6" s="136" t="s">
        <v>205</v>
      </c>
      <c r="C6" s="136" t="s">
        <v>208</v>
      </c>
      <c r="D6" s="144" t="s">
        <v>209</v>
      </c>
      <c r="E6" s="136">
        <v>475125</v>
      </c>
      <c r="F6" s="136">
        <v>357633</v>
      </c>
      <c r="G6" s="136">
        <v>158769</v>
      </c>
      <c r="H6" s="136">
        <v>364470</v>
      </c>
      <c r="I6" s="136">
        <v>102127</v>
      </c>
      <c r="J6" s="136">
        <v>71339</v>
      </c>
      <c r="K6" s="136">
        <v>45680</v>
      </c>
      <c r="L6" s="136">
        <v>206403</v>
      </c>
      <c r="M6" s="136">
        <v>496485</v>
      </c>
      <c r="N6" s="136">
        <v>688681</v>
      </c>
      <c r="O6" s="136">
        <v>666879</v>
      </c>
      <c r="P6" s="136">
        <v>2233139</v>
      </c>
      <c r="Q6" s="136">
        <v>3183779</v>
      </c>
      <c r="R6" s="136">
        <v>3195544</v>
      </c>
      <c r="S6" s="136">
        <v>4549171</v>
      </c>
      <c r="T6" s="136">
        <v>3831438</v>
      </c>
      <c r="U6" s="136">
        <v>5139698</v>
      </c>
      <c r="V6" s="136">
        <v>4778301</v>
      </c>
      <c r="W6" s="136">
        <v>7478824</v>
      </c>
      <c r="X6" s="136">
        <v>5494544</v>
      </c>
      <c r="Y6" s="136">
        <v>7439449</v>
      </c>
      <c r="Z6" s="136">
        <v>10458883</v>
      </c>
      <c r="AA6" s="136">
        <v>8926409</v>
      </c>
      <c r="AB6" s="136">
        <v>2669308</v>
      </c>
    </row>
    <row r="7" spans="1:29">
      <c r="A7" s="136" t="s">
        <v>204</v>
      </c>
      <c r="B7" s="136" t="s">
        <v>205</v>
      </c>
      <c r="C7" s="136" t="s">
        <v>681</v>
      </c>
      <c r="D7" s="144" t="s">
        <v>682</v>
      </c>
      <c r="E7" s="136">
        <v>246535</v>
      </c>
      <c r="F7" s="136">
        <v>203052</v>
      </c>
      <c r="G7" s="136">
        <v>121903</v>
      </c>
      <c r="H7" s="136">
        <v>113668</v>
      </c>
      <c r="I7" s="136">
        <v>115724</v>
      </c>
      <c r="J7" s="136">
        <v>83799</v>
      </c>
      <c r="K7" s="136">
        <v>189519</v>
      </c>
      <c r="L7" s="136">
        <v>413507</v>
      </c>
      <c r="M7" s="136">
        <v>1338727</v>
      </c>
      <c r="N7" s="136">
        <v>1855075</v>
      </c>
      <c r="O7" s="136">
        <v>2830802</v>
      </c>
      <c r="P7" s="136">
        <v>2693565</v>
      </c>
      <c r="Q7" s="136">
        <v>2857680</v>
      </c>
      <c r="R7" s="136">
        <v>4955798</v>
      </c>
      <c r="S7" s="136">
        <v>3814908</v>
      </c>
      <c r="T7" s="136">
        <v>2612007</v>
      </c>
      <c r="U7" s="136">
        <v>3340530</v>
      </c>
      <c r="V7" s="136">
        <v>5427901</v>
      </c>
      <c r="W7" s="136">
        <v>6275999</v>
      </c>
      <c r="X7" s="136">
        <v>6245637</v>
      </c>
      <c r="Y7" s="136">
        <v>6823210</v>
      </c>
      <c r="Z7" s="136">
        <v>9770549</v>
      </c>
      <c r="AA7" s="136">
        <v>9105113</v>
      </c>
      <c r="AB7" s="136">
        <v>2346825</v>
      </c>
    </row>
    <row r="8" spans="1:29">
      <c r="A8" s="136" t="s">
        <v>204</v>
      </c>
      <c r="B8" s="136" t="s">
        <v>205</v>
      </c>
      <c r="C8" s="136" t="s">
        <v>210</v>
      </c>
      <c r="D8" s="144" t="s">
        <v>211</v>
      </c>
      <c r="E8" s="136">
        <v>1893820</v>
      </c>
      <c r="F8" s="136">
        <v>982188</v>
      </c>
      <c r="G8" s="136">
        <v>197585</v>
      </c>
      <c r="H8" s="136">
        <v>45664</v>
      </c>
      <c r="I8" s="136">
        <v>0</v>
      </c>
      <c r="J8" s="136">
        <v>200</v>
      </c>
      <c r="K8" s="136">
        <v>3227</v>
      </c>
      <c r="L8" s="136">
        <v>14201</v>
      </c>
      <c r="M8" s="136">
        <v>1080339</v>
      </c>
      <c r="N8" s="136">
        <v>2044619</v>
      </c>
      <c r="O8" s="136">
        <v>2246831</v>
      </c>
      <c r="P8" s="136">
        <v>2767742</v>
      </c>
      <c r="Q8" s="136">
        <v>1459595</v>
      </c>
      <c r="R8" s="136">
        <v>2466387</v>
      </c>
      <c r="S8" s="136">
        <v>1058144</v>
      </c>
      <c r="T8" s="136">
        <v>917731</v>
      </c>
      <c r="U8" s="136">
        <v>3421847</v>
      </c>
      <c r="V8" s="136">
        <v>1926555</v>
      </c>
      <c r="W8" s="136">
        <v>4140542</v>
      </c>
      <c r="X8" s="136">
        <v>2540494</v>
      </c>
      <c r="Y8" s="136">
        <v>4722166</v>
      </c>
      <c r="Z8" s="136">
        <v>5362191</v>
      </c>
      <c r="AA8" s="136">
        <v>6442524</v>
      </c>
      <c r="AB8" s="136">
        <v>2000804</v>
      </c>
    </row>
    <row r="9" spans="1:29">
      <c r="A9" s="136" t="s">
        <v>204</v>
      </c>
      <c r="B9" s="136" t="s">
        <v>212</v>
      </c>
      <c r="C9" s="136" t="s">
        <v>683</v>
      </c>
      <c r="D9" s="144" t="s">
        <v>684</v>
      </c>
      <c r="E9" s="136">
        <v>118342</v>
      </c>
      <c r="F9" s="136">
        <v>32126</v>
      </c>
      <c r="G9" s="136">
        <v>0</v>
      </c>
      <c r="H9" s="136">
        <v>0</v>
      </c>
      <c r="I9" s="136">
        <v>15810</v>
      </c>
      <c r="J9" s="136">
        <v>78669</v>
      </c>
      <c r="K9" s="136">
        <v>180536</v>
      </c>
      <c r="L9" s="136">
        <v>635598</v>
      </c>
      <c r="M9" s="136">
        <v>332677</v>
      </c>
      <c r="N9" s="136">
        <v>760633</v>
      </c>
      <c r="O9" s="136">
        <v>444116</v>
      </c>
      <c r="P9" s="136">
        <v>604694</v>
      </c>
      <c r="Q9" s="136">
        <v>774957</v>
      </c>
      <c r="R9" s="136">
        <v>448184</v>
      </c>
      <c r="S9" s="136">
        <v>328568</v>
      </c>
      <c r="T9" s="136">
        <v>1397327</v>
      </c>
      <c r="U9" s="136">
        <v>2622477</v>
      </c>
      <c r="V9" s="136">
        <v>1581117</v>
      </c>
      <c r="W9" s="136">
        <v>2474806</v>
      </c>
      <c r="X9" s="136">
        <v>1796471</v>
      </c>
      <c r="Y9" s="136">
        <v>2631862</v>
      </c>
      <c r="Z9" s="136">
        <v>4327988</v>
      </c>
      <c r="AA9" s="136">
        <v>2951784</v>
      </c>
      <c r="AB9" s="136">
        <v>289161</v>
      </c>
    </row>
    <row r="10" spans="1:29">
      <c r="A10" s="136" t="s">
        <v>204</v>
      </c>
      <c r="B10" s="136" t="s">
        <v>212</v>
      </c>
      <c r="C10" s="136" t="s">
        <v>944</v>
      </c>
      <c r="D10" s="144" t="s">
        <v>945</v>
      </c>
      <c r="E10" s="136">
        <v>302075</v>
      </c>
      <c r="F10" s="136">
        <v>157450</v>
      </c>
      <c r="G10" s="136">
        <v>56483</v>
      </c>
      <c r="H10" s="136">
        <v>2340</v>
      </c>
      <c r="I10" s="136">
        <v>0</v>
      </c>
      <c r="J10" s="136">
        <v>0</v>
      </c>
      <c r="K10" s="136">
        <v>18491</v>
      </c>
      <c r="L10" s="136">
        <v>44856</v>
      </c>
      <c r="M10" s="136">
        <v>113226</v>
      </c>
      <c r="N10" s="136">
        <v>143811</v>
      </c>
      <c r="O10" s="136">
        <v>46941</v>
      </c>
      <c r="P10" s="136">
        <v>20432</v>
      </c>
      <c r="Q10" s="136">
        <v>84299</v>
      </c>
      <c r="R10" s="136">
        <v>314870</v>
      </c>
      <c r="S10" s="136">
        <v>374608</v>
      </c>
      <c r="T10" s="136">
        <v>187774</v>
      </c>
      <c r="U10" s="136">
        <v>222733</v>
      </c>
      <c r="V10" s="136">
        <v>518452</v>
      </c>
      <c r="W10" s="136">
        <v>517117</v>
      </c>
      <c r="X10" s="136">
        <v>504932</v>
      </c>
      <c r="Y10" s="136">
        <v>586973</v>
      </c>
      <c r="Z10" s="136">
        <v>913078</v>
      </c>
      <c r="AA10" s="136">
        <v>1069464</v>
      </c>
      <c r="AB10" s="136">
        <v>714074</v>
      </c>
    </row>
    <row r="11" spans="1:29">
      <c r="A11" s="136" t="s">
        <v>204</v>
      </c>
      <c r="B11" s="136" t="s">
        <v>212</v>
      </c>
      <c r="C11" s="136" t="s">
        <v>213</v>
      </c>
      <c r="D11" s="144" t="s">
        <v>214</v>
      </c>
      <c r="E11" s="136">
        <v>270543</v>
      </c>
      <c r="F11" s="136">
        <v>5983</v>
      </c>
      <c r="G11" s="136">
        <v>6169</v>
      </c>
      <c r="H11" s="136">
        <v>184667</v>
      </c>
      <c r="I11" s="136">
        <v>561904</v>
      </c>
      <c r="J11" s="136">
        <v>813348</v>
      </c>
      <c r="K11" s="136">
        <v>1147966</v>
      </c>
      <c r="L11" s="136">
        <v>1361498</v>
      </c>
      <c r="M11" s="136">
        <v>333315</v>
      </c>
      <c r="N11" s="136">
        <v>1622970</v>
      </c>
      <c r="O11" s="136">
        <v>2339594</v>
      </c>
      <c r="P11" s="136">
        <v>4480508</v>
      </c>
      <c r="Q11" s="136">
        <v>4818561</v>
      </c>
      <c r="R11" s="136">
        <v>5169974</v>
      </c>
      <c r="S11" s="136">
        <v>6678125</v>
      </c>
      <c r="T11" s="136">
        <v>6058836</v>
      </c>
      <c r="U11" s="136">
        <v>8023160</v>
      </c>
      <c r="V11" s="136">
        <v>8901518</v>
      </c>
      <c r="W11" s="136">
        <v>5704709</v>
      </c>
      <c r="X11" s="136">
        <v>6809230</v>
      </c>
      <c r="Y11" s="136">
        <v>5262636</v>
      </c>
      <c r="Z11" s="136">
        <v>13256029</v>
      </c>
      <c r="AA11" s="136">
        <v>8856990</v>
      </c>
      <c r="AB11" s="136">
        <v>716918</v>
      </c>
    </row>
    <row r="12" spans="1:29">
      <c r="A12" s="136" t="s">
        <v>204</v>
      </c>
      <c r="B12" s="136" t="s">
        <v>212</v>
      </c>
      <c r="C12" s="136" t="s">
        <v>685</v>
      </c>
      <c r="D12" s="144" t="s">
        <v>686</v>
      </c>
      <c r="E12" s="136">
        <v>34270</v>
      </c>
      <c r="F12" s="136">
        <v>32907</v>
      </c>
      <c r="G12" s="136">
        <v>115174</v>
      </c>
      <c r="H12" s="136">
        <v>232370</v>
      </c>
      <c r="I12" s="136">
        <v>206655</v>
      </c>
      <c r="J12" s="136">
        <v>275279</v>
      </c>
      <c r="K12" s="136">
        <v>192343</v>
      </c>
      <c r="L12" s="136">
        <v>451794</v>
      </c>
      <c r="M12" s="136">
        <v>315677</v>
      </c>
      <c r="N12" s="136">
        <v>598599</v>
      </c>
      <c r="O12" s="136">
        <v>230164</v>
      </c>
      <c r="P12" s="136">
        <v>509274</v>
      </c>
      <c r="Q12" s="136">
        <v>543006</v>
      </c>
      <c r="R12" s="136">
        <v>598860</v>
      </c>
      <c r="S12" s="136">
        <v>1069924</v>
      </c>
      <c r="T12" s="136">
        <v>1265227</v>
      </c>
      <c r="U12" s="136">
        <v>1149696</v>
      </c>
      <c r="V12" s="136">
        <v>1384505</v>
      </c>
      <c r="W12" s="136">
        <v>863410</v>
      </c>
      <c r="X12" s="136">
        <v>1293544</v>
      </c>
      <c r="Y12" s="136">
        <v>2050045</v>
      </c>
      <c r="Z12" s="136">
        <v>2265608</v>
      </c>
      <c r="AA12" s="136">
        <v>1466450</v>
      </c>
      <c r="AB12" s="136">
        <v>303644</v>
      </c>
    </row>
    <row r="13" spans="1:29">
      <c r="A13" s="136" t="s">
        <v>204</v>
      </c>
      <c r="B13" s="136" t="s">
        <v>212</v>
      </c>
      <c r="C13" s="136" t="s">
        <v>215</v>
      </c>
      <c r="D13" s="144" t="s">
        <v>216</v>
      </c>
      <c r="E13" s="136">
        <v>65446</v>
      </c>
      <c r="F13" s="136">
        <v>8682</v>
      </c>
      <c r="G13" s="136">
        <v>36</v>
      </c>
      <c r="H13" s="136">
        <v>36</v>
      </c>
      <c r="I13" s="136">
        <v>36</v>
      </c>
      <c r="J13" s="136">
        <v>36</v>
      </c>
      <c r="K13" s="136">
        <v>190010</v>
      </c>
      <c r="L13" s="136">
        <v>1687850</v>
      </c>
      <c r="M13" s="136">
        <v>1259282</v>
      </c>
      <c r="N13" s="136">
        <v>1653191</v>
      </c>
      <c r="O13" s="136">
        <v>1320388</v>
      </c>
      <c r="P13" s="136">
        <v>825421</v>
      </c>
      <c r="Q13" s="136">
        <v>1378880</v>
      </c>
      <c r="R13" s="136">
        <v>1447436</v>
      </c>
      <c r="S13" s="136">
        <v>1430454</v>
      </c>
      <c r="T13" s="136">
        <v>7053017</v>
      </c>
      <c r="U13" s="136">
        <v>7989758</v>
      </c>
      <c r="V13" s="136">
        <v>5687384</v>
      </c>
      <c r="W13" s="136">
        <v>5685807</v>
      </c>
      <c r="X13" s="136">
        <v>5583450</v>
      </c>
      <c r="Y13" s="136">
        <v>11070734</v>
      </c>
      <c r="Z13" s="136">
        <v>12648858</v>
      </c>
      <c r="AA13" s="136">
        <v>6178007</v>
      </c>
      <c r="AB13" s="136">
        <v>648893</v>
      </c>
    </row>
    <row r="14" spans="1:29">
      <c r="A14" s="136" t="s">
        <v>204</v>
      </c>
      <c r="B14" s="136" t="s">
        <v>217</v>
      </c>
      <c r="C14" s="136" t="s">
        <v>218</v>
      </c>
      <c r="D14" s="144" t="s">
        <v>219</v>
      </c>
      <c r="E14" s="136">
        <v>1061277</v>
      </c>
      <c r="F14" s="136">
        <v>931918</v>
      </c>
      <c r="G14" s="136">
        <v>364713</v>
      </c>
      <c r="H14" s="136">
        <v>710101</v>
      </c>
      <c r="I14" s="136">
        <v>315948</v>
      </c>
      <c r="J14" s="136">
        <v>572336</v>
      </c>
      <c r="K14" s="136">
        <v>677182</v>
      </c>
      <c r="L14" s="136">
        <v>904758</v>
      </c>
      <c r="M14" s="136">
        <v>1584940</v>
      </c>
      <c r="N14" s="136">
        <v>2534336</v>
      </c>
      <c r="O14" s="136">
        <v>2831992</v>
      </c>
      <c r="P14" s="136">
        <v>3566393</v>
      </c>
      <c r="Q14" s="136">
        <v>3862635</v>
      </c>
      <c r="R14" s="136">
        <v>5697728</v>
      </c>
      <c r="S14" s="136">
        <v>5760751</v>
      </c>
      <c r="T14" s="136">
        <v>6245321</v>
      </c>
      <c r="U14" s="136">
        <v>7691069</v>
      </c>
      <c r="V14" s="136">
        <v>6729408</v>
      </c>
      <c r="W14" s="136">
        <v>9870868</v>
      </c>
      <c r="X14" s="136">
        <v>5243022</v>
      </c>
      <c r="Y14" s="136">
        <v>9681602</v>
      </c>
      <c r="Z14" s="136">
        <v>13576543</v>
      </c>
      <c r="AA14" s="136">
        <v>12732068</v>
      </c>
      <c r="AB14" s="136">
        <v>3300525</v>
      </c>
    </row>
    <row r="15" spans="1:29">
      <c r="A15" s="136" t="s">
        <v>204</v>
      </c>
      <c r="B15" s="136" t="s">
        <v>220</v>
      </c>
      <c r="C15" s="136" t="s">
        <v>221</v>
      </c>
      <c r="D15" s="144" t="s">
        <v>222</v>
      </c>
      <c r="E15" s="136">
        <v>1068573</v>
      </c>
      <c r="F15" s="136">
        <v>587107</v>
      </c>
      <c r="G15" s="136">
        <v>178186</v>
      </c>
      <c r="H15" s="136">
        <v>425022</v>
      </c>
      <c r="I15" s="136">
        <v>362732</v>
      </c>
      <c r="J15" s="136">
        <v>97195</v>
      </c>
      <c r="K15" s="136">
        <v>473955</v>
      </c>
      <c r="L15" s="136">
        <v>553359</v>
      </c>
      <c r="M15" s="136">
        <v>2470217</v>
      </c>
      <c r="N15" s="136">
        <v>5471251</v>
      </c>
      <c r="O15" s="136">
        <v>1751659</v>
      </c>
      <c r="P15" s="136">
        <v>6349452</v>
      </c>
      <c r="Q15" s="136">
        <v>5263612</v>
      </c>
      <c r="R15" s="136">
        <v>7473250</v>
      </c>
      <c r="S15" s="136">
        <v>6275003</v>
      </c>
      <c r="T15" s="136">
        <v>8198620</v>
      </c>
      <c r="U15" s="136">
        <v>9382733</v>
      </c>
      <c r="V15" s="136">
        <v>8785278</v>
      </c>
      <c r="W15" s="136">
        <v>9330473</v>
      </c>
      <c r="X15" s="136">
        <v>9814075</v>
      </c>
      <c r="Y15" s="136">
        <v>10003231</v>
      </c>
      <c r="Z15" s="136">
        <v>12928964</v>
      </c>
      <c r="AA15" s="136">
        <v>11949219</v>
      </c>
      <c r="AB15" s="136">
        <v>4802850</v>
      </c>
    </row>
    <row r="16" spans="1:29">
      <c r="A16" s="136" t="s">
        <v>204</v>
      </c>
      <c r="B16" s="136" t="s">
        <v>220</v>
      </c>
      <c r="C16" s="136" t="s">
        <v>223</v>
      </c>
      <c r="D16" s="144" t="s">
        <v>224</v>
      </c>
      <c r="E16" s="136">
        <v>165078</v>
      </c>
      <c r="F16" s="136">
        <v>147281</v>
      </c>
      <c r="G16" s="136">
        <v>157617</v>
      </c>
      <c r="H16" s="136">
        <v>102564</v>
      </c>
      <c r="I16" s="136">
        <v>124655</v>
      </c>
      <c r="J16" s="136">
        <v>118313</v>
      </c>
      <c r="K16" s="136">
        <v>140309</v>
      </c>
      <c r="L16" s="136">
        <v>139228</v>
      </c>
      <c r="M16" s="136">
        <v>228130</v>
      </c>
      <c r="N16" s="136">
        <v>1532502</v>
      </c>
      <c r="O16" s="136">
        <v>1948100</v>
      </c>
      <c r="P16" s="136">
        <v>2259508</v>
      </c>
      <c r="Q16" s="136">
        <v>2728561</v>
      </c>
      <c r="R16" s="136">
        <v>2968586</v>
      </c>
      <c r="S16" s="136">
        <v>3258598</v>
      </c>
      <c r="T16" s="136">
        <v>4804431</v>
      </c>
      <c r="U16" s="136">
        <v>7515456</v>
      </c>
      <c r="V16" s="136">
        <v>6516780</v>
      </c>
      <c r="W16" s="136">
        <v>7021772</v>
      </c>
      <c r="X16" s="136">
        <v>8957465</v>
      </c>
      <c r="Y16" s="136">
        <v>8054847</v>
      </c>
      <c r="Z16" s="136">
        <v>12842468</v>
      </c>
      <c r="AA16" s="136">
        <v>6757041</v>
      </c>
      <c r="AB16" s="136">
        <v>1074223</v>
      </c>
    </row>
    <row r="17" spans="1:28">
      <c r="A17" s="136" t="s">
        <v>204</v>
      </c>
      <c r="B17" s="136" t="s">
        <v>225</v>
      </c>
      <c r="C17" s="136" t="s">
        <v>687</v>
      </c>
      <c r="D17" s="144" t="s">
        <v>688</v>
      </c>
      <c r="E17" s="136">
        <v>141077</v>
      </c>
      <c r="F17" s="136">
        <v>121698</v>
      </c>
      <c r="G17" s="136">
        <v>201835</v>
      </c>
      <c r="H17" s="136">
        <v>213559</v>
      </c>
      <c r="I17" s="136">
        <v>93328</v>
      </c>
      <c r="J17" s="136">
        <v>47045</v>
      </c>
      <c r="K17" s="136">
        <v>23663</v>
      </c>
      <c r="L17" s="136">
        <v>390</v>
      </c>
      <c r="M17" s="136">
        <v>187089</v>
      </c>
      <c r="N17" s="136">
        <v>240634</v>
      </c>
      <c r="O17" s="136">
        <v>189424</v>
      </c>
      <c r="P17" s="136">
        <v>427745</v>
      </c>
      <c r="Q17" s="136">
        <v>328877</v>
      </c>
      <c r="R17" s="136">
        <v>817515</v>
      </c>
      <c r="S17" s="136">
        <v>449411</v>
      </c>
      <c r="T17" s="136">
        <v>2799318</v>
      </c>
      <c r="U17" s="136">
        <v>2199172</v>
      </c>
      <c r="V17" s="136">
        <v>1675876</v>
      </c>
      <c r="W17" s="136">
        <v>3128698</v>
      </c>
      <c r="X17" s="136">
        <v>2546265</v>
      </c>
      <c r="Y17" s="136">
        <v>4101175</v>
      </c>
      <c r="Z17" s="136">
        <v>3860347</v>
      </c>
      <c r="AA17" s="136">
        <v>2577236</v>
      </c>
      <c r="AB17" s="136">
        <v>120108</v>
      </c>
    </row>
    <row r="18" spans="1:28">
      <c r="A18" s="136" t="s">
        <v>204</v>
      </c>
      <c r="B18" s="136" t="s">
        <v>225</v>
      </c>
      <c r="C18" s="136" t="s">
        <v>226</v>
      </c>
      <c r="D18" s="144" t="s">
        <v>227</v>
      </c>
      <c r="E18" s="136">
        <v>262054</v>
      </c>
      <c r="F18" s="136">
        <v>45256</v>
      </c>
      <c r="G18" s="136">
        <v>44</v>
      </c>
      <c r="H18" s="136">
        <v>0</v>
      </c>
      <c r="I18" s="136">
        <v>1941</v>
      </c>
      <c r="J18" s="136">
        <v>1018883</v>
      </c>
      <c r="K18" s="136">
        <v>3033316</v>
      </c>
      <c r="L18" s="136">
        <v>2008199</v>
      </c>
      <c r="M18" s="136">
        <v>3503484</v>
      </c>
      <c r="N18" s="136">
        <v>2459433</v>
      </c>
      <c r="O18" s="136">
        <v>4235716</v>
      </c>
      <c r="P18" s="136">
        <v>3894892</v>
      </c>
      <c r="Q18" s="136">
        <v>4590621</v>
      </c>
      <c r="R18" s="136">
        <v>2748642</v>
      </c>
      <c r="S18" s="136">
        <v>3533507</v>
      </c>
      <c r="T18" s="136">
        <v>6785028</v>
      </c>
      <c r="U18" s="136">
        <v>7610935</v>
      </c>
      <c r="V18" s="136">
        <v>5740811</v>
      </c>
      <c r="W18" s="136">
        <v>9044187</v>
      </c>
      <c r="X18" s="136">
        <v>8910512</v>
      </c>
      <c r="Y18" s="136">
        <v>8026117</v>
      </c>
      <c r="Z18" s="136">
        <v>11834173</v>
      </c>
      <c r="AA18" s="136">
        <v>5840791</v>
      </c>
      <c r="AB18" s="136">
        <v>244552</v>
      </c>
    </row>
    <row r="19" spans="1:28">
      <c r="A19" s="136" t="s">
        <v>204</v>
      </c>
      <c r="B19" s="136" t="s">
        <v>225</v>
      </c>
      <c r="C19" s="136" t="s">
        <v>689</v>
      </c>
      <c r="D19" s="144" t="s">
        <v>690</v>
      </c>
      <c r="E19" s="136">
        <v>12612</v>
      </c>
      <c r="F19" s="136">
        <v>0</v>
      </c>
      <c r="G19" s="136">
        <v>0</v>
      </c>
      <c r="H19" s="136">
        <v>0</v>
      </c>
      <c r="I19" s="136">
        <v>0</v>
      </c>
      <c r="J19" s="136">
        <v>48980</v>
      </c>
      <c r="K19" s="136">
        <v>108510</v>
      </c>
      <c r="L19" s="136">
        <v>61807</v>
      </c>
      <c r="M19" s="136">
        <v>77506</v>
      </c>
      <c r="N19" s="136">
        <v>245028</v>
      </c>
      <c r="O19" s="136">
        <v>930840</v>
      </c>
      <c r="P19" s="136">
        <v>833774</v>
      </c>
      <c r="Q19" s="136">
        <v>1102678</v>
      </c>
      <c r="R19" s="136">
        <v>1551997</v>
      </c>
      <c r="S19" s="136">
        <v>1513030</v>
      </c>
      <c r="T19" s="136">
        <v>1887030</v>
      </c>
      <c r="U19" s="136">
        <v>2482579</v>
      </c>
      <c r="V19" s="136">
        <v>2506204</v>
      </c>
      <c r="W19" s="136">
        <v>2886105</v>
      </c>
      <c r="X19" s="136">
        <v>2708456</v>
      </c>
      <c r="Y19" s="136">
        <v>3490858</v>
      </c>
      <c r="Z19" s="136">
        <v>3619640</v>
      </c>
      <c r="AA19" s="136">
        <v>3150984</v>
      </c>
      <c r="AB19" s="136">
        <v>247943</v>
      </c>
    </row>
    <row r="20" spans="1:28">
      <c r="A20" s="136" t="s">
        <v>204</v>
      </c>
      <c r="B20" s="136" t="s">
        <v>225</v>
      </c>
      <c r="C20" s="136" t="s">
        <v>230</v>
      </c>
      <c r="D20" s="144" t="s">
        <v>231</v>
      </c>
      <c r="E20" s="136">
        <v>315704</v>
      </c>
      <c r="F20" s="136">
        <v>2572</v>
      </c>
      <c r="G20" s="136">
        <v>0</v>
      </c>
      <c r="H20" s="136">
        <v>0</v>
      </c>
      <c r="I20" s="136">
        <v>1</v>
      </c>
      <c r="J20" s="136">
        <v>22349</v>
      </c>
      <c r="K20" s="136">
        <v>153939</v>
      </c>
      <c r="L20" s="136">
        <v>1541614</v>
      </c>
      <c r="M20" s="136">
        <v>2366218</v>
      </c>
      <c r="N20" s="136">
        <v>2983506</v>
      </c>
      <c r="O20" s="136">
        <v>3356465</v>
      </c>
      <c r="P20" s="136">
        <v>2383235</v>
      </c>
      <c r="Q20" s="136">
        <v>4793930</v>
      </c>
      <c r="R20" s="136">
        <v>3933324</v>
      </c>
      <c r="S20" s="136">
        <v>4927981</v>
      </c>
      <c r="T20" s="136">
        <v>6012373</v>
      </c>
      <c r="U20" s="136">
        <v>8579612</v>
      </c>
      <c r="V20" s="136">
        <v>8449509</v>
      </c>
      <c r="W20" s="136">
        <v>7040585</v>
      </c>
      <c r="X20" s="136">
        <v>9780915</v>
      </c>
      <c r="Y20" s="136">
        <v>10144532</v>
      </c>
      <c r="Z20" s="136">
        <v>11601238</v>
      </c>
      <c r="AA20" s="136">
        <v>8582882</v>
      </c>
      <c r="AB20" s="136">
        <v>446784</v>
      </c>
    </row>
    <row r="21" spans="1:28">
      <c r="A21" s="136" t="s">
        <v>204</v>
      </c>
      <c r="B21" s="136" t="s">
        <v>232</v>
      </c>
      <c r="C21" s="136" t="s">
        <v>691</v>
      </c>
      <c r="D21" s="144" t="s">
        <v>692</v>
      </c>
      <c r="E21" s="136">
        <v>321445</v>
      </c>
      <c r="F21" s="136">
        <v>16274</v>
      </c>
      <c r="G21" s="136">
        <v>0</v>
      </c>
      <c r="H21" s="136">
        <v>0</v>
      </c>
      <c r="I21" s="136">
        <v>0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6">
        <v>61472</v>
      </c>
      <c r="P21" s="136">
        <v>229694</v>
      </c>
      <c r="Q21" s="136">
        <v>189902</v>
      </c>
      <c r="R21" s="136">
        <v>241949</v>
      </c>
      <c r="S21" s="136">
        <v>146836</v>
      </c>
      <c r="T21" s="136">
        <v>557195</v>
      </c>
      <c r="U21" s="136">
        <v>1506822</v>
      </c>
      <c r="V21" s="136">
        <v>1380640</v>
      </c>
      <c r="W21" s="136">
        <v>1991639</v>
      </c>
      <c r="X21" s="136">
        <v>1618887</v>
      </c>
      <c r="Y21" s="136">
        <v>1492031</v>
      </c>
      <c r="Z21" s="136">
        <v>2827607</v>
      </c>
      <c r="AA21" s="136">
        <v>2611171</v>
      </c>
      <c r="AB21" s="136">
        <v>829226</v>
      </c>
    </row>
    <row r="22" spans="1:28">
      <c r="A22" s="136" t="s">
        <v>204</v>
      </c>
      <c r="B22" s="136" t="s">
        <v>232</v>
      </c>
      <c r="C22" s="136" t="s">
        <v>237</v>
      </c>
      <c r="D22" s="144" t="s">
        <v>238</v>
      </c>
      <c r="E22" s="136">
        <v>483192</v>
      </c>
      <c r="F22" s="136">
        <v>228814</v>
      </c>
      <c r="G22" s="136">
        <v>179817</v>
      </c>
      <c r="H22" s="136">
        <v>205553</v>
      </c>
      <c r="I22" s="136">
        <v>405181</v>
      </c>
      <c r="J22" s="136">
        <v>243182</v>
      </c>
      <c r="K22" s="136">
        <v>246764</v>
      </c>
      <c r="L22" s="136">
        <v>502246</v>
      </c>
      <c r="M22" s="136">
        <v>835842</v>
      </c>
      <c r="N22" s="136">
        <v>969599</v>
      </c>
      <c r="O22" s="136">
        <v>1781632</v>
      </c>
      <c r="P22" s="136">
        <v>1980391</v>
      </c>
      <c r="Q22" s="136">
        <v>2632797</v>
      </c>
      <c r="R22" s="136">
        <v>2993251</v>
      </c>
      <c r="S22" s="136">
        <v>2485548</v>
      </c>
      <c r="T22" s="136">
        <v>3374796</v>
      </c>
      <c r="U22" s="136">
        <v>3176357</v>
      </c>
      <c r="V22" s="136">
        <v>4253443</v>
      </c>
      <c r="W22" s="136">
        <v>4684830</v>
      </c>
      <c r="X22" s="136">
        <v>4752921</v>
      </c>
      <c r="Y22" s="136">
        <v>5682674</v>
      </c>
      <c r="Z22" s="136">
        <v>5282983</v>
      </c>
      <c r="AA22" s="136">
        <v>5556269</v>
      </c>
      <c r="AB22" s="136">
        <v>1683354</v>
      </c>
    </row>
    <row r="23" spans="1:28">
      <c r="A23" s="136" t="s">
        <v>204</v>
      </c>
      <c r="B23" s="136" t="s">
        <v>232</v>
      </c>
      <c r="C23" s="136" t="s">
        <v>235</v>
      </c>
      <c r="D23" s="144" t="s">
        <v>236</v>
      </c>
      <c r="E23" s="136">
        <v>651998</v>
      </c>
      <c r="F23" s="136">
        <v>120820</v>
      </c>
      <c r="G23" s="136">
        <v>39243</v>
      </c>
      <c r="H23" s="136">
        <v>5155</v>
      </c>
      <c r="I23" s="136">
        <v>6349</v>
      </c>
      <c r="J23" s="136">
        <v>10588</v>
      </c>
      <c r="K23" s="136">
        <v>60403</v>
      </c>
      <c r="L23" s="136">
        <v>452894</v>
      </c>
      <c r="M23" s="136">
        <v>1108026</v>
      </c>
      <c r="N23" s="136">
        <v>590663</v>
      </c>
      <c r="O23" s="136">
        <v>725812</v>
      </c>
      <c r="P23" s="136">
        <v>479051</v>
      </c>
      <c r="Q23" s="136">
        <v>1099210</v>
      </c>
      <c r="R23" s="136">
        <v>1080869</v>
      </c>
      <c r="S23" s="136">
        <v>1568561</v>
      </c>
      <c r="T23" s="136">
        <v>1620857</v>
      </c>
      <c r="U23" s="136">
        <v>2340165</v>
      </c>
      <c r="V23" s="136">
        <v>1651166</v>
      </c>
      <c r="W23" s="136">
        <v>2306693</v>
      </c>
      <c r="X23" s="136">
        <v>1656324</v>
      </c>
      <c r="Y23" s="136">
        <v>2655449</v>
      </c>
      <c r="Z23" s="136">
        <v>2509186</v>
      </c>
      <c r="AA23" s="136">
        <v>2086249</v>
      </c>
      <c r="AB23" s="136">
        <v>2026269</v>
      </c>
    </row>
    <row r="24" spans="1:28">
      <c r="A24" s="136" t="s">
        <v>204</v>
      </c>
      <c r="B24" s="136" t="s">
        <v>232</v>
      </c>
      <c r="C24" s="136" t="s">
        <v>693</v>
      </c>
      <c r="D24" s="144" t="s">
        <v>694</v>
      </c>
      <c r="E24" s="136">
        <v>1077684</v>
      </c>
      <c r="F24" s="136">
        <v>402733</v>
      </c>
      <c r="G24" s="136">
        <v>328131</v>
      </c>
      <c r="H24" s="136">
        <v>654979</v>
      </c>
      <c r="I24" s="136">
        <v>648545</v>
      </c>
      <c r="J24" s="136">
        <v>305577</v>
      </c>
      <c r="K24" s="136">
        <v>1197897</v>
      </c>
      <c r="L24" s="136">
        <v>1294499</v>
      </c>
      <c r="M24" s="136">
        <v>2998024</v>
      </c>
      <c r="N24" s="136">
        <v>3524500</v>
      </c>
      <c r="O24" s="136">
        <v>4042709</v>
      </c>
      <c r="P24" s="136">
        <v>4471722</v>
      </c>
      <c r="Q24" s="136">
        <v>4826639</v>
      </c>
      <c r="R24" s="136">
        <v>6658400</v>
      </c>
      <c r="S24" s="136">
        <v>6786711</v>
      </c>
      <c r="T24" s="136">
        <v>6259072</v>
      </c>
      <c r="U24" s="136">
        <v>7355016</v>
      </c>
      <c r="V24" s="136">
        <v>6595849</v>
      </c>
      <c r="W24" s="136">
        <v>8824871</v>
      </c>
      <c r="X24" s="136">
        <v>7312947</v>
      </c>
      <c r="Y24" s="136">
        <v>9571522</v>
      </c>
      <c r="Z24" s="136">
        <v>11352475</v>
      </c>
      <c r="AA24" s="136">
        <v>9758687</v>
      </c>
      <c r="AB24" s="136">
        <v>3541006</v>
      </c>
    </row>
    <row r="25" spans="1:28">
      <c r="A25" s="136" t="s">
        <v>204</v>
      </c>
      <c r="B25" s="136" t="s">
        <v>239</v>
      </c>
      <c r="C25" s="136" t="s">
        <v>240</v>
      </c>
      <c r="D25" s="144" t="s">
        <v>241</v>
      </c>
      <c r="E25" s="136">
        <v>81384</v>
      </c>
      <c r="F25" s="136">
        <v>9630</v>
      </c>
      <c r="G25" s="136">
        <v>168</v>
      </c>
      <c r="H25" s="136">
        <v>440</v>
      </c>
      <c r="I25" s="136">
        <v>40</v>
      </c>
      <c r="J25" s="136">
        <v>117</v>
      </c>
      <c r="K25" s="136">
        <v>28970</v>
      </c>
      <c r="L25" s="136">
        <v>321795</v>
      </c>
      <c r="M25" s="136">
        <v>1065512</v>
      </c>
      <c r="N25" s="136">
        <v>1379697</v>
      </c>
      <c r="O25" s="136">
        <v>1519612</v>
      </c>
      <c r="P25" s="136">
        <v>2085455</v>
      </c>
      <c r="Q25" s="136">
        <v>2017750</v>
      </c>
      <c r="R25" s="136">
        <v>3273209</v>
      </c>
      <c r="S25" s="136">
        <v>2763282</v>
      </c>
      <c r="T25" s="136">
        <v>3635584</v>
      </c>
      <c r="U25" s="136">
        <v>5559249</v>
      </c>
      <c r="V25" s="136">
        <v>4214888</v>
      </c>
      <c r="W25" s="136">
        <v>6894708</v>
      </c>
      <c r="X25" s="136">
        <v>7003026</v>
      </c>
      <c r="Y25" s="136">
        <v>8896246</v>
      </c>
      <c r="Z25" s="136">
        <v>8504477</v>
      </c>
      <c r="AA25" s="136">
        <v>8058867</v>
      </c>
      <c r="AB25" s="136">
        <v>1557767</v>
      </c>
    </row>
    <row r="26" spans="1:28">
      <c r="A26" s="136" t="s">
        <v>204</v>
      </c>
      <c r="B26" s="136" t="s">
        <v>239</v>
      </c>
      <c r="C26" s="136" t="s">
        <v>695</v>
      </c>
      <c r="D26" s="144" t="s">
        <v>696</v>
      </c>
      <c r="E26" s="136">
        <v>73837</v>
      </c>
      <c r="F26" s="136">
        <v>7407</v>
      </c>
      <c r="G26" s="136">
        <v>9513</v>
      </c>
      <c r="H26" s="136">
        <v>11403</v>
      </c>
      <c r="I26" s="136">
        <v>11403</v>
      </c>
      <c r="J26" s="136">
        <v>7745</v>
      </c>
      <c r="K26" s="136">
        <v>3472</v>
      </c>
      <c r="L26" s="136">
        <v>1352</v>
      </c>
      <c r="M26" s="136">
        <v>5413</v>
      </c>
      <c r="N26" s="136">
        <v>22322</v>
      </c>
      <c r="O26" s="136">
        <v>256420</v>
      </c>
      <c r="P26" s="136">
        <v>492159</v>
      </c>
      <c r="Q26" s="136">
        <v>789365</v>
      </c>
      <c r="R26" s="136">
        <v>1184769</v>
      </c>
      <c r="S26" s="136">
        <v>1195873</v>
      </c>
      <c r="T26" s="136">
        <v>2548151</v>
      </c>
      <c r="U26" s="136">
        <v>2530364</v>
      </c>
      <c r="V26" s="136">
        <v>2489828</v>
      </c>
      <c r="W26" s="136">
        <v>2563513</v>
      </c>
      <c r="X26" s="136">
        <v>2437244</v>
      </c>
      <c r="Y26" s="136">
        <v>3937748</v>
      </c>
      <c r="Z26" s="136">
        <v>3495470</v>
      </c>
      <c r="AA26" s="136">
        <v>2508667</v>
      </c>
      <c r="AB26" s="136">
        <v>882972</v>
      </c>
    </row>
    <row r="27" spans="1:28">
      <c r="A27" s="136" t="s">
        <v>204</v>
      </c>
      <c r="B27" s="136" t="s">
        <v>239</v>
      </c>
      <c r="C27" s="136" t="s">
        <v>242</v>
      </c>
      <c r="D27" s="144" t="s">
        <v>243</v>
      </c>
      <c r="E27" s="136">
        <v>72327</v>
      </c>
      <c r="F27" s="136">
        <v>14555</v>
      </c>
      <c r="G27" s="136">
        <v>457</v>
      </c>
      <c r="H27" s="136">
        <v>0</v>
      </c>
      <c r="I27" s="136">
        <v>0</v>
      </c>
      <c r="J27" s="136">
        <v>56022</v>
      </c>
      <c r="K27" s="136">
        <v>68903</v>
      </c>
      <c r="L27" s="136">
        <v>1420310</v>
      </c>
      <c r="M27" s="136">
        <v>2697468</v>
      </c>
      <c r="N27" s="136">
        <v>1545528</v>
      </c>
      <c r="O27" s="136">
        <v>2622853</v>
      </c>
      <c r="P27" s="136">
        <v>1485118</v>
      </c>
      <c r="Q27" s="136">
        <v>2675976</v>
      </c>
      <c r="R27" s="136">
        <v>3291005</v>
      </c>
      <c r="S27" s="136">
        <v>2703665</v>
      </c>
      <c r="T27" s="136">
        <v>4285244</v>
      </c>
      <c r="U27" s="136">
        <v>4708630</v>
      </c>
      <c r="V27" s="136">
        <v>5596199</v>
      </c>
      <c r="W27" s="136">
        <v>4204341</v>
      </c>
      <c r="X27" s="136">
        <v>5138027</v>
      </c>
      <c r="Y27" s="136">
        <v>6269834</v>
      </c>
      <c r="Z27" s="136">
        <v>5848289</v>
      </c>
      <c r="AA27" s="136">
        <v>6177730</v>
      </c>
      <c r="AB27" s="136">
        <v>1266389</v>
      </c>
    </row>
    <row r="28" spans="1:28">
      <c r="A28" s="136" t="s">
        <v>204</v>
      </c>
      <c r="B28" s="136" t="s">
        <v>244</v>
      </c>
      <c r="C28" s="136" t="s">
        <v>946</v>
      </c>
      <c r="D28" s="144" t="s">
        <v>947</v>
      </c>
      <c r="E28" s="136">
        <v>981556</v>
      </c>
      <c r="F28" s="136">
        <v>262860</v>
      </c>
      <c r="G28" s="136">
        <v>181191</v>
      </c>
      <c r="H28" s="136">
        <v>418042</v>
      </c>
      <c r="I28" s="136">
        <v>156579</v>
      </c>
      <c r="J28" s="136">
        <v>394057</v>
      </c>
      <c r="K28" s="136">
        <v>407200</v>
      </c>
      <c r="L28" s="136">
        <v>562230</v>
      </c>
      <c r="M28" s="136">
        <v>780364</v>
      </c>
      <c r="N28" s="136">
        <v>591203</v>
      </c>
      <c r="O28" s="136">
        <v>886852</v>
      </c>
      <c r="P28" s="136">
        <v>409360</v>
      </c>
      <c r="Q28" s="136">
        <v>760854</v>
      </c>
      <c r="R28" s="136">
        <v>997046</v>
      </c>
      <c r="S28" s="136">
        <v>1092630</v>
      </c>
      <c r="T28" s="136">
        <v>834071</v>
      </c>
      <c r="U28" s="136">
        <v>1598296</v>
      </c>
      <c r="V28" s="136">
        <v>2596929</v>
      </c>
      <c r="W28" s="136">
        <v>1782951</v>
      </c>
      <c r="X28" s="136">
        <v>2301458</v>
      </c>
      <c r="Y28" s="136">
        <v>2506451</v>
      </c>
      <c r="Z28" s="136">
        <v>2989192</v>
      </c>
      <c r="AA28" s="136">
        <v>2541350</v>
      </c>
      <c r="AB28" s="136">
        <v>2781949</v>
      </c>
    </row>
    <row r="29" spans="1:28">
      <c r="A29" s="136" t="s">
        <v>204</v>
      </c>
      <c r="B29" s="136" t="s">
        <v>244</v>
      </c>
      <c r="C29" s="136" t="s">
        <v>948</v>
      </c>
      <c r="D29" s="144" t="s">
        <v>949</v>
      </c>
      <c r="E29" s="136">
        <v>831710</v>
      </c>
      <c r="F29" s="136">
        <v>182013</v>
      </c>
      <c r="G29" s="136">
        <v>14920</v>
      </c>
      <c r="H29" s="136">
        <v>7907</v>
      </c>
      <c r="I29" s="136">
        <v>0</v>
      </c>
      <c r="J29" s="136">
        <v>0</v>
      </c>
      <c r="K29" s="136">
        <v>0</v>
      </c>
      <c r="L29" s="136">
        <v>0</v>
      </c>
      <c r="M29" s="136">
        <v>0</v>
      </c>
      <c r="N29" s="136">
        <v>0</v>
      </c>
      <c r="O29" s="136">
        <v>0</v>
      </c>
      <c r="P29" s="136">
        <v>0</v>
      </c>
      <c r="Q29" s="136">
        <v>0</v>
      </c>
      <c r="R29" s="136">
        <v>0</v>
      </c>
      <c r="S29" s="136">
        <v>0</v>
      </c>
      <c r="T29" s="136">
        <v>0</v>
      </c>
      <c r="U29" s="136">
        <v>0</v>
      </c>
      <c r="V29" s="136">
        <v>109486</v>
      </c>
      <c r="W29" s="136">
        <v>208985</v>
      </c>
      <c r="X29" s="136">
        <v>1101363</v>
      </c>
      <c r="Y29" s="136">
        <v>1012250</v>
      </c>
      <c r="Z29" s="136">
        <v>651973</v>
      </c>
      <c r="AA29" s="136">
        <v>1292512</v>
      </c>
      <c r="AB29" s="136">
        <v>1258456</v>
      </c>
    </row>
    <row r="30" spans="1:28">
      <c r="A30" s="136" t="s">
        <v>204</v>
      </c>
      <c r="B30" s="136" t="s">
        <v>244</v>
      </c>
      <c r="C30" s="136" t="s">
        <v>245</v>
      </c>
      <c r="D30" s="144" t="s">
        <v>246</v>
      </c>
      <c r="E30" s="136">
        <v>1636835</v>
      </c>
      <c r="F30" s="136">
        <v>539342</v>
      </c>
      <c r="G30" s="136">
        <v>144304</v>
      </c>
      <c r="H30" s="136">
        <v>14712</v>
      </c>
      <c r="I30" s="136">
        <v>6</v>
      </c>
      <c r="J30" s="136">
        <v>1041427</v>
      </c>
      <c r="K30" s="136">
        <v>1580772</v>
      </c>
      <c r="L30" s="136">
        <v>1581785</v>
      </c>
      <c r="M30" s="136">
        <v>3113558</v>
      </c>
      <c r="N30" s="136">
        <v>2759075</v>
      </c>
      <c r="O30" s="136">
        <v>7459277</v>
      </c>
      <c r="P30" s="136">
        <v>5696988</v>
      </c>
      <c r="Q30" s="136">
        <v>8265100</v>
      </c>
      <c r="R30" s="136">
        <v>7624474</v>
      </c>
      <c r="S30" s="136">
        <v>8748878</v>
      </c>
      <c r="T30" s="136">
        <v>9207355</v>
      </c>
      <c r="U30" s="136">
        <v>11746805</v>
      </c>
      <c r="V30" s="136">
        <v>8358076</v>
      </c>
      <c r="W30" s="136">
        <v>12290772</v>
      </c>
      <c r="X30" s="136">
        <v>5966840</v>
      </c>
      <c r="Y30" s="136">
        <v>13206517</v>
      </c>
      <c r="Z30" s="136">
        <v>15534199</v>
      </c>
      <c r="AA30" s="136">
        <v>16777794</v>
      </c>
      <c r="AB30" s="136">
        <v>6171703</v>
      </c>
    </row>
    <row r="31" spans="1:28">
      <c r="A31" s="136" t="s">
        <v>204</v>
      </c>
      <c r="B31" s="136" t="s">
        <v>244</v>
      </c>
      <c r="C31" s="136" t="s">
        <v>950</v>
      </c>
      <c r="D31" s="144" t="s">
        <v>951</v>
      </c>
      <c r="E31" s="136">
        <v>1277846</v>
      </c>
      <c r="F31" s="136">
        <v>283579</v>
      </c>
      <c r="G31" s="136">
        <v>25697</v>
      </c>
      <c r="H31" s="136">
        <v>1167</v>
      </c>
      <c r="I31" s="136">
        <v>0</v>
      </c>
      <c r="J31" s="136">
        <v>0</v>
      </c>
      <c r="K31" s="136">
        <v>0</v>
      </c>
      <c r="L31" s="136">
        <v>0</v>
      </c>
      <c r="M31" s="136">
        <v>0</v>
      </c>
      <c r="N31" s="136">
        <v>0</v>
      </c>
      <c r="O31" s="136">
        <v>0</v>
      </c>
      <c r="P31" s="136">
        <v>0</v>
      </c>
      <c r="Q31" s="136">
        <v>0</v>
      </c>
      <c r="R31" s="136">
        <v>0</v>
      </c>
      <c r="S31" s="136">
        <v>0</v>
      </c>
      <c r="T31" s="136">
        <v>85250</v>
      </c>
      <c r="U31" s="136">
        <v>453199</v>
      </c>
      <c r="V31" s="136">
        <v>1772371</v>
      </c>
      <c r="W31" s="136">
        <v>2078750</v>
      </c>
      <c r="X31" s="136">
        <v>1843466</v>
      </c>
      <c r="Y31" s="136">
        <v>913639</v>
      </c>
      <c r="Z31" s="136">
        <v>1828394</v>
      </c>
      <c r="AA31" s="136">
        <v>3542778</v>
      </c>
      <c r="AB31" s="136">
        <v>3217042</v>
      </c>
    </row>
    <row r="32" spans="1:28">
      <c r="A32" s="136" t="s">
        <v>204</v>
      </c>
      <c r="B32" s="136" t="s">
        <v>244</v>
      </c>
      <c r="C32" s="136" t="s">
        <v>952</v>
      </c>
      <c r="D32" s="144" t="s">
        <v>953</v>
      </c>
      <c r="E32" s="136">
        <v>1438542</v>
      </c>
      <c r="F32" s="136">
        <v>424327</v>
      </c>
      <c r="G32" s="136">
        <v>146230</v>
      </c>
      <c r="H32" s="136">
        <v>19924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136">
        <v>0</v>
      </c>
      <c r="Q32" s="136">
        <v>0</v>
      </c>
      <c r="R32" s="136">
        <v>0</v>
      </c>
      <c r="S32" s="136">
        <v>0</v>
      </c>
      <c r="T32" s="136">
        <v>0</v>
      </c>
      <c r="U32" s="136">
        <v>113328</v>
      </c>
      <c r="V32" s="136">
        <v>1087484</v>
      </c>
      <c r="W32" s="136">
        <v>1735708</v>
      </c>
      <c r="X32" s="136">
        <v>1685013</v>
      </c>
      <c r="Y32" s="136">
        <v>1798209</v>
      </c>
      <c r="Z32" s="136">
        <v>1781359</v>
      </c>
      <c r="AA32" s="136">
        <v>3086411</v>
      </c>
      <c r="AB32" s="136">
        <v>3039860</v>
      </c>
    </row>
    <row r="33" spans="1:28">
      <c r="A33" s="136" t="s">
        <v>204</v>
      </c>
      <c r="B33" s="136" t="s">
        <v>244</v>
      </c>
      <c r="C33" s="136" t="s">
        <v>954</v>
      </c>
      <c r="D33" s="144" t="s">
        <v>955</v>
      </c>
      <c r="E33" s="136">
        <v>785762</v>
      </c>
      <c r="F33" s="136">
        <v>589635</v>
      </c>
      <c r="G33" s="136">
        <v>129637</v>
      </c>
      <c r="H33" s="136">
        <v>62459</v>
      </c>
      <c r="I33" s="136">
        <v>48998</v>
      </c>
      <c r="J33" s="136">
        <v>8656</v>
      </c>
      <c r="K33" s="136">
        <v>0</v>
      </c>
      <c r="L33" s="136">
        <v>0</v>
      </c>
      <c r="M33" s="136">
        <v>0</v>
      </c>
      <c r="N33" s="136">
        <v>0</v>
      </c>
      <c r="O33" s="136">
        <v>0</v>
      </c>
      <c r="P33" s="136">
        <v>0</v>
      </c>
      <c r="Q33" s="136">
        <v>0</v>
      </c>
      <c r="R33" s="136">
        <v>0</v>
      </c>
      <c r="S33" s="136">
        <v>0</v>
      </c>
      <c r="T33" s="136">
        <v>0</v>
      </c>
      <c r="U33" s="136">
        <v>0</v>
      </c>
      <c r="V33" s="136">
        <v>6543</v>
      </c>
      <c r="W33" s="136">
        <v>404787</v>
      </c>
      <c r="X33" s="136">
        <v>1191587</v>
      </c>
      <c r="Y33" s="136">
        <v>1111313</v>
      </c>
      <c r="Z33" s="136">
        <v>1114761</v>
      </c>
      <c r="AA33" s="136">
        <v>1334655</v>
      </c>
      <c r="AB33" s="136">
        <v>1383058</v>
      </c>
    </row>
    <row r="34" spans="1:28">
      <c r="A34" s="136" t="s">
        <v>204</v>
      </c>
      <c r="B34" s="136" t="s">
        <v>244</v>
      </c>
      <c r="C34" s="136" t="s">
        <v>249</v>
      </c>
      <c r="D34" s="144" t="s">
        <v>250</v>
      </c>
      <c r="E34" s="136">
        <v>1569928</v>
      </c>
      <c r="F34" s="136">
        <v>914657</v>
      </c>
      <c r="G34" s="136">
        <v>314368</v>
      </c>
      <c r="H34" s="136">
        <v>423200</v>
      </c>
      <c r="I34" s="136">
        <v>441567</v>
      </c>
      <c r="J34" s="136">
        <v>728675</v>
      </c>
      <c r="K34" s="136">
        <v>1628803</v>
      </c>
      <c r="L34" s="136">
        <v>1312015</v>
      </c>
      <c r="M34" s="136">
        <v>2158218</v>
      </c>
      <c r="N34" s="136">
        <v>2727202</v>
      </c>
      <c r="O34" s="136">
        <v>4213658</v>
      </c>
      <c r="P34" s="136">
        <v>5363595</v>
      </c>
      <c r="Q34" s="136">
        <v>5734930</v>
      </c>
      <c r="R34" s="136">
        <v>5440623</v>
      </c>
      <c r="S34" s="136">
        <v>7016330</v>
      </c>
      <c r="T34" s="136">
        <v>7258130</v>
      </c>
      <c r="U34" s="136">
        <v>10637076</v>
      </c>
      <c r="V34" s="136">
        <v>10408413</v>
      </c>
      <c r="W34" s="136">
        <v>11040892</v>
      </c>
      <c r="X34" s="136">
        <v>9772510</v>
      </c>
      <c r="Y34" s="136">
        <v>10908147</v>
      </c>
      <c r="Z34" s="136">
        <v>15180957</v>
      </c>
      <c r="AA34" s="136">
        <v>12393602</v>
      </c>
      <c r="AB34" s="136">
        <v>4031173</v>
      </c>
    </row>
    <row r="35" spans="1:28">
      <c r="A35" s="136" t="s">
        <v>204</v>
      </c>
      <c r="B35" s="136" t="s">
        <v>239</v>
      </c>
      <c r="C35" s="136" t="s">
        <v>697</v>
      </c>
      <c r="D35" s="144" t="s">
        <v>698</v>
      </c>
      <c r="E35" s="136">
        <v>49273</v>
      </c>
      <c r="F35" s="136">
        <v>0</v>
      </c>
      <c r="G35" s="136">
        <v>0</v>
      </c>
      <c r="H35" s="136">
        <v>5282</v>
      </c>
      <c r="I35" s="136">
        <v>4047</v>
      </c>
      <c r="J35" s="136">
        <v>11594</v>
      </c>
      <c r="K35" s="136">
        <v>177410</v>
      </c>
      <c r="L35" s="136">
        <v>504638</v>
      </c>
      <c r="M35" s="136">
        <v>360053</v>
      </c>
      <c r="N35" s="136">
        <v>639330</v>
      </c>
      <c r="O35" s="136">
        <v>847352</v>
      </c>
      <c r="P35" s="136">
        <v>843117</v>
      </c>
      <c r="Q35" s="136">
        <v>1035103</v>
      </c>
      <c r="R35" s="136">
        <v>968707</v>
      </c>
      <c r="S35" s="136">
        <v>1564623</v>
      </c>
      <c r="T35" s="136">
        <v>3584958</v>
      </c>
      <c r="U35" s="136">
        <v>3218262</v>
      </c>
      <c r="V35" s="136">
        <v>3396085</v>
      </c>
      <c r="W35" s="136">
        <v>3446914</v>
      </c>
      <c r="X35" s="136">
        <v>3964153</v>
      </c>
      <c r="Y35" s="136">
        <v>4843947</v>
      </c>
      <c r="Z35" s="136">
        <v>5270493</v>
      </c>
      <c r="AA35" s="136">
        <v>3353693</v>
      </c>
      <c r="AB35" s="136">
        <v>278895</v>
      </c>
    </row>
    <row r="36" spans="1:28">
      <c r="A36" s="136" t="s">
        <v>204</v>
      </c>
      <c r="B36" s="136" t="s">
        <v>217</v>
      </c>
      <c r="C36" s="136" t="s">
        <v>251</v>
      </c>
      <c r="D36" s="144" t="s">
        <v>252</v>
      </c>
      <c r="E36" s="136">
        <v>455889</v>
      </c>
      <c r="F36" s="136">
        <v>32661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12645</v>
      </c>
      <c r="M36" s="136">
        <v>470</v>
      </c>
      <c r="N36" s="136">
        <v>158</v>
      </c>
      <c r="O36" s="136">
        <v>484491</v>
      </c>
      <c r="P36" s="136">
        <v>2197189</v>
      </c>
      <c r="Q36" s="136">
        <v>1338652</v>
      </c>
      <c r="R36" s="136">
        <v>2045732</v>
      </c>
      <c r="S36" s="136">
        <v>1980603</v>
      </c>
      <c r="T36" s="136">
        <v>3226635</v>
      </c>
      <c r="U36" s="136">
        <v>5627939</v>
      </c>
      <c r="V36" s="136">
        <v>4984494</v>
      </c>
      <c r="W36" s="136">
        <v>5857526</v>
      </c>
      <c r="X36" s="136">
        <v>4209477</v>
      </c>
      <c r="Y36" s="136">
        <v>7096249</v>
      </c>
      <c r="Z36" s="136">
        <v>10128444</v>
      </c>
      <c r="AA36" s="136">
        <v>7223168</v>
      </c>
      <c r="AB36" s="136">
        <v>864490</v>
      </c>
    </row>
    <row r="37" spans="1:28">
      <c r="A37" s="136" t="s">
        <v>253</v>
      </c>
      <c r="B37" s="136" t="s">
        <v>254</v>
      </c>
      <c r="C37" s="136" t="s">
        <v>255</v>
      </c>
      <c r="D37" s="144" t="s">
        <v>256</v>
      </c>
      <c r="E37" s="136">
        <v>67173</v>
      </c>
      <c r="F37" s="136">
        <v>5347</v>
      </c>
      <c r="G37" s="136">
        <v>700</v>
      </c>
      <c r="H37" s="136">
        <v>234</v>
      </c>
      <c r="I37" s="136">
        <v>0</v>
      </c>
      <c r="J37" s="136">
        <v>0</v>
      </c>
      <c r="K37" s="136">
        <v>0</v>
      </c>
      <c r="L37" s="136">
        <v>0</v>
      </c>
      <c r="M37" s="136">
        <v>0</v>
      </c>
      <c r="N37" s="136">
        <v>0</v>
      </c>
      <c r="O37" s="136">
        <v>0</v>
      </c>
      <c r="P37" s="136">
        <v>9444</v>
      </c>
      <c r="Q37" s="136">
        <v>69282</v>
      </c>
      <c r="R37" s="136">
        <v>79089</v>
      </c>
      <c r="S37" s="136">
        <v>565816</v>
      </c>
      <c r="T37" s="136">
        <v>3339678</v>
      </c>
      <c r="U37" s="136">
        <v>4270561</v>
      </c>
      <c r="V37" s="136">
        <v>3760953</v>
      </c>
      <c r="W37" s="136">
        <v>4163137</v>
      </c>
      <c r="X37" s="136">
        <v>3013470</v>
      </c>
      <c r="Y37" s="136">
        <v>5020138</v>
      </c>
      <c r="Z37" s="136">
        <v>5938892</v>
      </c>
      <c r="AA37" s="136">
        <v>3974729</v>
      </c>
      <c r="AB37" s="136">
        <v>345175</v>
      </c>
    </row>
    <row r="38" spans="1:28">
      <c r="A38" s="136" t="s">
        <v>253</v>
      </c>
      <c r="B38" s="136" t="s">
        <v>254</v>
      </c>
      <c r="C38" s="136" t="s">
        <v>257</v>
      </c>
      <c r="D38" s="144" t="s">
        <v>258</v>
      </c>
      <c r="E38" s="136">
        <v>285334</v>
      </c>
      <c r="F38" s="136">
        <v>260034</v>
      </c>
      <c r="G38" s="136">
        <v>213498</v>
      </c>
      <c r="H38" s="136">
        <v>61374</v>
      </c>
      <c r="I38" s="136">
        <v>214966</v>
      </c>
      <c r="J38" s="136">
        <v>279927</v>
      </c>
      <c r="K38" s="136">
        <v>1753974</v>
      </c>
      <c r="L38" s="136">
        <v>2468548</v>
      </c>
      <c r="M38" s="136">
        <v>1812167</v>
      </c>
      <c r="N38" s="136">
        <v>4234193</v>
      </c>
      <c r="O38" s="136">
        <v>3643874</v>
      </c>
      <c r="P38" s="136">
        <v>3905122</v>
      </c>
      <c r="Q38" s="136">
        <v>5162569</v>
      </c>
      <c r="R38" s="136">
        <v>3513708</v>
      </c>
      <c r="S38" s="136">
        <v>2856289</v>
      </c>
      <c r="T38" s="136">
        <v>5394141</v>
      </c>
      <c r="U38" s="136">
        <v>7082855</v>
      </c>
      <c r="V38" s="136">
        <v>7324864</v>
      </c>
      <c r="W38" s="136">
        <v>6116738</v>
      </c>
      <c r="X38" s="136">
        <v>6093296</v>
      </c>
      <c r="Y38" s="136">
        <v>5240338</v>
      </c>
      <c r="Z38" s="136">
        <v>10257447</v>
      </c>
      <c r="AA38" s="136">
        <v>8884039</v>
      </c>
      <c r="AB38" s="136">
        <v>2046007</v>
      </c>
    </row>
    <row r="39" spans="1:28">
      <c r="A39" s="136" t="s">
        <v>253</v>
      </c>
      <c r="B39" s="136" t="s">
        <v>254</v>
      </c>
      <c r="C39" s="136" t="s">
        <v>956</v>
      </c>
      <c r="D39" s="144" t="s">
        <v>957</v>
      </c>
      <c r="E39" s="136">
        <v>95223</v>
      </c>
      <c r="F39" s="136">
        <v>0</v>
      </c>
      <c r="G39" s="136">
        <v>0</v>
      </c>
      <c r="H39" s="136">
        <v>0</v>
      </c>
      <c r="I39" s="136">
        <v>57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0</v>
      </c>
      <c r="T39" s="136">
        <v>2571</v>
      </c>
      <c r="U39" s="136">
        <v>330273</v>
      </c>
      <c r="V39" s="136">
        <v>1021633</v>
      </c>
      <c r="W39" s="136">
        <v>2332020</v>
      </c>
      <c r="X39" s="136">
        <v>2584947</v>
      </c>
      <c r="Y39" s="136">
        <v>2524703</v>
      </c>
      <c r="Z39" s="136">
        <v>3756224</v>
      </c>
      <c r="AA39" s="136">
        <v>3597989</v>
      </c>
      <c r="AB39" s="136">
        <v>1188387</v>
      </c>
    </row>
    <row r="40" spans="1:28">
      <c r="A40" s="136" t="s">
        <v>253</v>
      </c>
      <c r="B40" s="136" t="s">
        <v>254</v>
      </c>
      <c r="C40" s="136" t="s">
        <v>259</v>
      </c>
      <c r="D40" s="144" t="s">
        <v>260</v>
      </c>
      <c r="E40" s="136">
        <v>122478</v>
      </c>
      <c r="F40" s="136">
        <v>181114</v>
      </c>
      <c r="G40" s="136">
        <v>28649</v>
      </c>
      <c r="H40" s="136">
        <v>27042</v>
      </c>
      <c r="I40" s="136">
        <v>85667</v>
      </c>
      <c r="J40" s="136">
        <v>1181102</v>
      </c>
      <c r="K40" s="136">
        <v>2183995</v>
      </c>
      <c r="L40" s="136">
        <v>2777915</v>
      </c>
      <c r="M40" s="136">
        <v>3524677</v>
      </c>
      <c r="N40" s="136">
        <v>4226956</v>
      </c>
      <c r="O40" s="136">
        <v>2403270</v>
      </c>
      <c r="P40" s="136">
        <v>4291535</v>
      </c>
      <c r="Q40" s="136">
        <v>4148767</v>
      </c>
      <c r="R40" s="136">
        <v>4130818</v>
      </c>
      <c r="S40" s="136">
        <v>5232351</v>
      </c>
      <c r="T40" s="136">
        <v>6160269</v>
      </c>
      <c r="U40" s="136">
        <v>9551965</v>
      </c>
      <c r="V40" s="136">
        <v>8592962</v>
      </c>
      <c r="W40" s="136">
        <v>10313373</v>
      </c>
      <c r="X40" s="136">
        <v>5927376</v>
      </c>
      <c r="Y40" s="136">
        <v>12359680</v>
      </c>
      <c r="Z40" s="136">
        <v>10501968</v>
      </c>
      <c r="AA40" s="136">
        <v>10209615</v>
      </c>
      <c r="AB40" s="136">
        <v>1342341</v>
      </c>
    </row>
    <row r="41" spans="1:28">
      <c r="A41" s="136" t="s">
        <v>253</v>
      </c>
      <c r="B41" s="136" t="s">
        <v>254</v>
      </c>
      <c r="C41" s="136" t="s">
        <v>699</v>
      </c>
      <c r="D41" s="144" t="s">
        <v>700</v>
      </c>
      <c r="E41" s="136">
        <v>204331</v>
      </c>
      <c r="F41" s="136">
        <v>155754</v>
      </c>
      <c r="G41" s="136">
        <v>232762</v>
      </c>
      <c r="H41" s="136">
        <v>156155</v>
      </c>
      <c r="I41" s="136">
        <v>233420</v>
      </c>
      <c r="J41" s="136">
        <v>159183</v>
      </c>
      <c r="K41" s="136">
        <v>1563624</v>
      </c>
      <c r="L41" s="136">
        <v>1432120</v>
      </c>
      <c r="M41" s="136">
        <v>1223597</v>
      </c>
      <c r="N41" s="136">
        <v>2255941</v>
      </c>
      <c r="O41" s="136">
        <v>1616903</v>
      </c>
      <c r="P41" s="136">
        <v>2882697</v>
      </c>
      <c r="Q41" s="136">
        <v>2744422</v>
      </c>
      <c r="R41" s="136">
        <v>2134682</v>
      </c>
      <c r="S41" s="136">
        <v>1601339</v>
      </c>
      <c r="T41" s="136">
        <v>4303842</v>
      </c>
      <c r="U41" s="136">
        <v>5543589</v>
      </c>
      <c r="V41" s="136">
        <v>4493918</v>
      </c>
      <c r="W41" s="136">
        <v>4582886</v>
      </c>
      <c r="X41" s="136">
        <v>4164826</v>
      </c>
      <c r="Y41" s="136">
        <v>6362206</v>
      </c>
      <c r="Z41" s="136">
        <v>4341547</v>
      </c>
      <c r="AA41" s="136">
        <v>5161723</v>
      </c>
      <c r="AB41" s="136">
        <v>1059772</v>
      </c>
    </row>
    <row r="42" spans="1:28">
      <c r="A42" s="136" t="s">
        <v>253</v>
      </c>
      <c r="B42" s="136" t="s">
        <v>261</v>
      </c>
      <c r="C42" s="136" t="s">
        <v>701</v>
      </c>
      <c r="D42" s="144" t="s">
        <v>702</v>
      </c>
      <c r="E42" s="136">
        <v>155256</v>
      </c>
      <c r="F42" s="136">
        <v>4598</v>
      </c>
      <c r="G42" s="136">
        <v>1100</v>
      </c>
      <c r="H42" s="136">
        <v>668</v>
      </c>
      <c r="I42" s="136">
        <v>46</v>
      </c>
      <c r="J42" s="136">
        <v>3309</v>
      </c>
      <c r="K42" s="136">
        <v>1668590</v>
      </c>
      <c r="L42" s="136">
        <v>2649383</v>
      </c>
      <c r="M42" s="136">
        <v>1791718</v>
      </c>
      <c r="N42" s="136">
        <v>4129023</v>
      </c>
      <c r="O42" s="136">
        <v>2005718</v>
      </c>
      <c r="P42" s="136">
        <v>4100431</v>
      </c>
      <c r="Q42" s="136">
        <v>2759127</v>
      </c>
      <c r="R42" s="136">
        <v>4698204</v>
      </c>
      <c r="S42" s="136">
        <v>4872405</v>
      </c>
      <c r="T42" s="136">
        <v>9516266</v>
      </c>
      <c r="U42" s="136">
        <v>8596942</v>
      </c>
      <c r="V42" s="136">
        <v>7416027</v>
      </c>
      <c r="W42" s="136">
        <v>10320003</v>
      </c>
      <c r="X42" s="136">
        <v>10338206</v>
      </c>
      <c r="Y42" s="136">
        <v>7805398</v>
      </c>
      <c r="Z42" s="136">
        <v>9751389</v>
      </c>
      <c r="AA42" s="136">
        <v>3703197</v>
      </c>
      <c r="AB42" s="136">
        <v>1199863</v>
      </c>
    </row>
    <row r="43" spans="1:28">
      <c r="A43" s="136" t="s">
        <v>253</v>
      </c>
      <c r="B43" s="136" t="s">
        <v>261</v>
      </c>
      <c r="C43" s="136" t="s">
        <v>703</v>
      </c>
      <c r="D43" s="144" t="s">
        <v>704</v>
      </c>
      <c r="E43" s="136">
        <v>619006</v>
      </c>
      <c r="F43" s="136">
        <v>76510</v>
      </c>
      <c r="G43" s="136">
        <v>114508</v>
      </c>
      <c r="H43" s="136">
        <v>362612</v>
      </c>
      <c r="I43" s="136">
        <v>151537</v>
      </c>
      <c r="J43" s="136">
        <v>117528</v>
      </c>
      <c r="K43" s="136">
        <v>94837</v>
      </c>
      <c r="L43" s="136">
        <v>177740</v>
      </c>
      <c r="M43" s="136">
        <v>1621038</v>
      </c>
      <c r="N43" s="136">
        <v>1486890</v>
      </c>
      <c r="O43" s="136">
        <v>1575225</v>
      </c>
      <c r="P43" s="136">
        <v>2604578</v>
      </c>
      <c r="Q43" s="136">
        <v>3074745</v>
      </c>
      <c r="R43" s="136">
        <v>3236981</v>
      </c>
      <c r="S43" s="136">
        <v>4235468</v>
      </c>
      <c r="T43" s="136">
        <v>6298509</v>
      </c>
      <c r="U43" s="136">
        <v>7276641</v>
      </c>
      <c r="V43" s="136">
        <v>6307129</v>
      </c>
      <c r="W43" s="136">
        <v>7144062</v>
      </c>
      <c r="X43" s="136">
        <v>6235970</v>
      </c>
      <c r="Y43" s="136">
        <v>9481017</v>
      </c>
      <c r="Z43" s="136">
        <v>9216120</v>
      </c>
      <c r="AA43" s="136">
        <v>8471851</v>
      </c>
      <c r="AB43" s="136">
        <v>2260450</v>
      </c>
    </row>
    <row r="44" spans="1:28">
      <c r="A44" s="136" t="s">
        <v>253</v>
      </c>
      <c r="B44" s="136" t="s">
        <v>267</v>
      </c>
      <c r="C44" s="136" t="s">
        <v>958</v>
      </c>
      <c r="D44" s="144" t="s">
        <v>959</v>
      </c>
      <c r="E44" s="136">
        <v>41648</v>
      </c>
      <c r="F44" s="136">
        <v>0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6">
        <v>0</v>
      </c>
      <c r="P44" s="136">
        <v>0</v>
      </c>
      <c r="Q44" s="136">
        <v>0</v>
      </c>
      <c r="R44" s="136">
        <v>116030</v>
      </c>
      <c r="S44" s="136">
        <v>311439</v>
      </c>
      <c r="T44" s="136">
        <v>765723</v>
      </c>
      <c r="U44" s="136">
        <v>1001177</v>
      </c>
      <c r="V44" s="136">
        <v>1061110</v>
      </c>
      <c r="W44" s="136">
        <v>1202830</v>
      </c>
      <c r="X44" s="136">
        <v>1268475</v>
      </c>
      <c r="Y44" s="136">
        <v>1585130</v>
      </c>
      <c r="Z44" s="136">
        <v>1422470</v>
      </c>
      <c r="AA44" s="136">
        <v>818511</v>
      </c>
      <c r="AB44" s="136">
        <v>395445</v>
      </c>
    </row>
    <row r="45" spans="1:28">
      <c r="A45" s="136" t="s">
        <v>253</v>
      </c>
      <c r="B45" s="136" t="s">
        <v>267</v>
      </c>
      <c r="C45" s="136" t="s">
        <v>960</v>
      </c>
      <c r="D45" s="144" t="s">
        <v>961</v>
      </c>
      <c r="E45" s="136">
        <v>187225</v>
      </c>
      <c r="F45" s="136">
        <v>14366</v>
      </c>
      <c r="G45" s="136">
        <v>0</v>
      </c>
      <c r="H45" s="136">
        <v>0</v>
      </c>
      <c r="I45" s="136">
        <v>0</v>
      </c>
      <c r="J45" s="136">
        <v>0</v>
      </c>
      <c r="K45" s="136">
        <v>0</v>
      </c>
      <c r="L45" s="136">
        <v>0</v>
      </c>
      <c r="M45" s="136">
        <v>0</v>
      </c>
      <c r="N45" s="136">
        <v>0</v>
      </c>
      <c r="O45" s="136">
        <v>0</v>
      </c>
      <c r="P45" s="136">
        <v>0</v>
      </c>
      <c r="Q45" s="136">
        <v>0</v>
      </c>
      <c r="R45" s="136">
        <v>0</v>
      </c>
      <c r="S45" s="136">
        <v>0</v>
      </c>
      <c r="T45" s="136">
        <v>560989</v>
      </c>
      <c r="U45" s="136">
        <v>710757</v>
      </c>
      <c r="V45" s="136">
        <v>537498</v>
      </c>
      <c r="W45" s="136">
        <v>709350</v>
      </c>
      <c r="X45" s="136">
        <v>471732</v>
      </c>
      <c r="Y45" s="136">
        <v>837210</v>
      </c>
      <c r="Z45" s="136">
        <v>848750</v>
      </c>
      <c r="AA45" s="136">
        <v>687001</v>
      </c>
      <c r="AB45" s="136">
        <v>551949</v>
      </c>
    </row>
    <row r="46" spans="1:28">
      <c r="A46" s="136" t="s">
        <v>253</v>
      </c>
      <c r="B46" s="136" t="s">
        <v>267</v>
      </c>
      <c r="C46" s="136" t="s">
        <v>268</v>
      </c>
      <c r="D46" s="144" t="s">
        <v>269</v>
      </c>
      <c r="E46" s="136">
        <v>169148</v>
      </c>
      <c r="F46" s="136">
        <v>235453</v>
      </c>
      <c r="G46" s="136">
        <v>202479</v>
      </c>
      <c r="H46" s="136">
        <v>270321</v>
      </c>
      <c r="I46" s="136">
        <v>120880</v>
      </c>
      <c r="J46" s="136">
        <v>600679</v>
      </c>
      <c r="K46" s="136">
        <v>4675772</v>
      </c>
      <c r="L46" s="136">
        <v>5022835</v>
      </c>
      <c r="M46" s="136">
        <v>5500567</v>
      </c>
      <c r="N46" s="136">
        <v>8294664</v>
      </c>
      <c r="O46" s="136">
        <v>5494348</v>
      </c>
      <c r="P46" s="136">
        <v>8954943</v>
      </c>
      <c r="Q46" s="136">
        <v>7602405</v>
      </c>
      <c r="R46" s="136">
        <v>5495508</v>
      </c>
      <c r="S46" s="136">
        <v>9254912</v>
      </c>
      <c r="T46" s="136">
        <v>14692125</v>
      </c>
      <c r="U46" s="136">
        <v>10929935</v>
      </c>
      <c r="V46" s="136">
        <v>12417219</v>
      </c>
      <c r="W46" s="136">
        <v>7275469</v>
      </c>
      <c r="X46" s="136">
        <v>12661784</v>
      </c>
      <c r="Y46" s="136">
        <v>16038907</v>
      </c>
      <c r="Z46" s="136">
        <v>13036309</v>
      </c>
      <c r="AA46" s="136">
        <v>1277112</v>
      </c>
      <c r="AB46" s="136">
        <v>349715</v>
      </c>
    </row>
    <row r="47" spans="1:28">
      <c r="A47" s="136" t="s">
        <v>253</v>
      </c>
      <c r="B47" s="136" t="s">
        <v>267</v>
      </c>
      <c r="C47" s="136" t="s">
        <v>705</v>
      </c>
      <c r="D47" s="144" t="s">
        <v>706</v>
      </c>
      <c r="E47" s="136">
        <v>26781</v>
      </c>
      <c r="F47" s="136">
        <v>4452</v>
      </c>
      <c r="G47" s="136">
        <v>396</v>
      </c>
      <c r="H47" s="136">
        <v>396</v>
      </c>
      <c r="I47" s="136">
        <v>87</v>
      </c>
      <c r="J47" s="136">
        <v>0</v>
      </c>
      <c r="K47" s="136">
        <v>0</v>
      </c>
      <c r="L47" s="136">
        <v>0</v>
      </c>
      <c r="M47" s="136">
        <v>0</v>
      </c>
      <c r="N47" s="136">
        <v>0</v>
      </c>
      <c r="O47" s="136">
        <v>0</v>
      </c>
      <c r="P47" s="136">
        <v>0</v>
      </c>
      <c r="Q47" s="136">
        <v>55479</v>
      </c>
      <c r="R47" s="136">
        <v>242640</v>
      </c>
      <c r="S47" s="136">
        <v>519002</v>
      </c>
      <c r="T47" s="136">
        <v>1629567</v>
      </c>
      <c r="U47" s="136">
        <v>2060573</v>
      </c>
      <c r="V47" s="136">
        <v>1729488</v>
      </c>
      <c r="W47" s="136">
        <v>1712984</v>
      </c>
      <c r="X47" s="136">
        <v>1491622</v>
      </c>
      <c r="Y47" s="136">
        <v>2372344</v>
      </c>
      <c r="Z47" s="136">
        <v>2809496</v>
      </c>
      <c r="AA47" s="136">
        <v>1708619</v>
      </c>
      <c r="AB47" s="136">
        <v>175497</v>
      </c>
    </row>
    <row r="48" spans="1:28">
      <c r="A48" s="136" t="s">
        <v>253</v>
      </c>
      <c r="B48" s="136" t="s">
        <v>267</v>
      </c>
      <c r="C48" s="136" t="s">
        <v>709</v>
      </c>
      <c r="D48" s="144" t="s">
        <v>710</v>
      </c>
      <c r="E48" s="136">
        <v>5853</v>
      </c>
      <c r="F48" s="136">
        <v>0</v>
      </c>
      <c r="G48" s="136">
        <v>0</v>
      </c>
      <c r="H48" s="136">
        <v>0</v>
      </c>
      <c r="I48" s="136">
        <v>230</v>
      </c>
      <c r="J48" s="136">
        <v>5093</v>
      </c>
      <c r="K48" s="136">
        <v>94673</v>
      </c>
      <c r="L48" s="136">
        <v>174517</v>
      </c>
      <c r="M48" s="136">
        <v>205785</v>
      </c>
      <c r="N48" s="136">
        <v>306506</v>
      </c>
      <c r="O48" s="136">
        <v>819461</v>
      </c>
      <c r="P48" s="136">
        <v>831421</v>
      </c>
      <c r="Q48" s="136">
        <v>775069</v>
      </c>
      <c r="R48" s="136">
        <v>736397</v>
      </c>
      <c r="S48" s="136">
        <v>795393</v>
      </c>
      <c r="T48" s="136">
        <v>1460682</v>
      </c>
      <c r="U48" s="136">
        <v>2903938</v>
      </c>
      <c r="V48" s="136">
        <v>2693894</v>
      </c>
      <c r="W48" s="136">
        <v>3365884</v>
      </c>
      <c r="X48" s="136">
        <v>3653965</v>
      </c>
      <c r="Y48" s="136">
        <v>3232431</v>
      </c>
      <c r="Z48" s="136">
        <v>3152180</v>
      </c>
      <c r="AA48" s="136">
        <v>2347222</v>
      </c>
      <c r="AB48" s="136">
        <v>566144</v>
      </c>
    </row>
    <row r="49" spans="1:28">
      <c r="A49" s="136" t="s">
        <v>253</v>
      </c>
      <c r="B49" s="136" t="s">
        <v>267</v>
      </c>
      <c r="C49" s="136" t="s">
        <v>707</v>
      </c>
      <c r="D49" s="144" t="s">
        <v>708</v>
      </c>
      <c r="E49" s="136">
        <v>406320</v>
      </c>
      <c r="F49" s="136">
        <v>243235</v>
      </c>
      <c r="G49" s="136">
        <v>43726</v>
      </c>
      <c r="H49" s="136">
        <v>0</v>
      </c>
      <c r="I49" s="136">
        <v>8</v>
      </c>
      <c r="J49" s="136">
        <v>0</v>
      </c>
      <c r="K49" s="136">
        <v>0</v>
      </c>
      <c r="L49" s="136">
        <v>56562</v>
      </c>
      <c r="M49" s="136">
        <v>267752</v>
      </c>
      <c r="N49" s="136">
        <v>267312</v>
      </c>
      <c r="O49" s="136">
        <v>419739</v>
      </c>
      <c r="P49" s="136">
        <v>762069</v>
      </c>
      <c r="Q49" s="136">
        <v>791396</v>
      </c>
      <c r="R49" s="136">
        <v>952130</v>
      </c>
      <c r="S49" s="136">
        <v>889711</v>
      </c>
      <c r="T49" s="136">
        <v>1560133</v>
      </c>
      <c r="U49" s="136">
        <v>2049122</v>
      </c>
      <c r="V49" s="136">
        <v>1955374</v>
      </c>
      <c r="W49" s="136">
        <v>2642113</v>
      </c>
      <c r="X49" s="136">
        <v>2932660</v>
      </c>
      <c r="Y49" s="136">
        <v>1853371</v>
      </c>
      <c r="Z49" s="136">
        <v>2292673</v>
      </c>
      <c r="AA49" s="136">
        <v>2159810</v>
      </c>
      <c r="AB49" s="136">
        <v>852557</v>
      </c>
    </row>
    <row r="50" spans="1:28">
      <c r="A50" s="136" t="s">
        <v>253</v>
      </c>
      <c r="B50" s="136" t="s">
        <v>267</v>
      </c>
      <c r="C50" s="136" t="s">
        <v>711</v>
      </c>
      <c r="D50" s="144" t="s">
        <v>712</v>
      </c>
      <c r="E50" s="136">
        <v>143</v>
      </c>
      <c r="F50" s="136">
        <v>112</v>
      </c>
      <c r="G50" s="136">
        <v>0</v>
      </c>
      <c r="H50" s="136">
        <v>0</v>
      </c>
      <c r="I50" s="136">
        <v>0</v>
      </c>
      <c r="J50" s="136">
        <v>0</v>
      </c>
      <c r="K50" s="136">
        <v>5</v>
      </c>
      <c r="L50" s="136">
        <v>0</v>
      </c>
      <c r="M50" s="136">
        <v>281184</v>
      </c>
      <c r="N50" s="136">
        <v>559287</v>
      </c>
      <c r="O50" s="136">
        <v>171672</v>
      </c>
      <c r="P50" s="136">
        <v>461228</v>
      </c>
      <c r="Q50" s="136">
        <v>477156</v>
      </c>
      <c r="R50" s="136">
        <v>403989</v>
      </c>
      <c r="S50" s="136">
        <v>1025613</v>
      </c>
      <c r="T50" s="136">
        <v>986957</v>
      </c>
      <c r="U50" s="136">
        <v>3138028</v>
      </c>
      <c r="V50" s="136">
        <v>3242950</v>
      </c>
      <c r="W50" s="136">
        <v>2067036</v>
      </c>
      <c r="X50" s="136">
        <v>2711001</v>
      </c>
      <c r="Y50" s="136">
        <v>3735410</v>
      </c>
      <c r="Z50" s="136">
        <v>3051436</v>
      </c>
      <c r="AA50" s="136">
        <v>2313656</v>
      </c>
      <c r="AB50" s="136">
        <v>238978</v>
      </c>
    </row>
    <row r="51" spans="1:28">
      <c r="A51" s="136" t="s">
        <v>253</v>
      </c>
      <c r="B51" s="136" t="s">
        <v>267</v>
      </c>
      <c r="C51" s="136" t="s">
        <v>713</v>
      </c>
      <c r="D51" s="144" t="s">
        <v>714</v>
      </c>
      <c r="E51" s="136">
        <v>25374</v>
      </c>
      <c r="F51" s="136">
        <v>161</v>
      </c>
      <c r="G51" s="136">
        <v>62</v>
      </c>
      <c r="H51" s="136">
        <v>62</v>
      </c>
      <c r="I51" s="136">
        <v>62</v>
      </c>
      <c r="J51" s="136">
        <v>55</v>
      </c>
      <c r="K51" s="136">
        <v>0</v>
      </c>
      <c r="L51" s="136">
        <v>3668</v>
      </c>
      <c r="M51" s="136">
        <v>283237</v>
      </c>
      <c r="N51" s="136">
        <v>390687</v>
      </c>
      <c r="O51" s="136">
        <v>347578</v>
      </c>
      <c r="P51" s="136">
        <v>678717</v>
      </c>
      <c r="Q51" s="136">
        <v>563289</v>
      </c>
      <c r="R51" s="136">
        <v>744406</v>
      </c>
      <c r="S51" s="136">
        <v>1158552</v>
      </c>
      <c r="T51" s="136">
        <v>1864937</v>
      </c>
      <c r="U51" s="136">
        <v>2216218</v>
      </c>
      <c r="V51" s="136">
        <v>2158606</v>
      </c>
      <c r="W51" s="136">
        <v>1825965</v>
      </c>
      <c r="X51" s="136">
        <v>2655329</v>
      </c>
      <c r="Y51" s="136">
        <v>2629646</v>
      </c>
      <c r="Z51" s="136">
        <v>1704708</v>
      </c>
      <c r="AA51" s="136">
        <v>1573602</v>
      </c>
      <c r="AB51" s="136">
        <v>353364</v>
      </c>
    </row>
    <row r="52" spans="1:28">
      <c r="A52" s="136" t="s">
        <v>253</v>
      </c>
      <c r="B52" s="136" t="s">
        <v>270</v>
      </c>
      <c r="C52" s="136" t="s">
        <v>271</v>
      </c>
      <c r="D52" s="144" t="s">
        <v>272</v>
      </c>
      <c r="E52" s="136">
        <v>158873</v>
      </c>
      <c r="F52" s="136">
        <v>12784</v>
      </c>
      <c r="G52" s="136">
        <v>2</v>
      </c>
      <c r="H52" s="136">
        <v>2</v>
      </c>
      <c r="I52" s="136">
        <v>1</v>
      </c>
      <c r="J52" s="136">
        <v>18077</v>
      </c>
      <c r="K52" s="136">
        <v>1188790</v>
      </c>
      <c r="L52" s="136">
        <v>1372266</v>
      </c>
      <c r="M52" s="136">
        <v>1180121</v>
      </c>
      <c r="N52" s="136">
        <v>3536132</v>
      </c>
      <c r="O52" s="136">
        <v>4427433</v>
      </c>
      <c r="P52" s="136">
        <v>3021435</v>
      </c>
      <c r="Q52" s="136">
        <v>4945789</v>
      </c>
      <c r="R52" s="136">
        <v>3963030</v>
      </c>
      <c r="S52" s="136">
        <v>4182353</v>
      </c>
      <c r="T52" s="136">
        <v>3298385</v>
      </c>
      <c r="U52" s="136">
        <v>5748186</v>
      </c>
      <c r="V52" s="136">
        <v>6671819</v>
      </c>
      <c r="W52" s="136">
        <v>5545896</v>
      </c>
      <c r="X52" s="136">
        <v>5902514</v>
      </c>
      <c r="Y52" s="136">
        <v>8533223</v>
      </c>
      <c r="Z52" s="136">
        <v>6578931</v>
      </c>
      <c r="AA52" s="136">
        <v>5725984</v>
      </c>
      <c r="AB52" s="136">
        <v>1523226</v>
      </c>
    </row>
    <row r="53" spans="1:28">
      <c r="A53" s="136" t="s">
        <v>253</v>
      </c>
      <c r="B53" s="136" t="s">
        <v>270</v>
      </c>
      <c r="C53" s="136" t="s">
        <v>715</v>
      </c>
      <c r="D53" s="144" t="s">
        <v>716</v>
      </c>
      <c r="E53" s="136">
        <v>431206</v>
      </c>
      <c r="F53" s="136">
        <v>0</v>
      </c>
      <c r="G53" s="136">
        <v>0</v>
      </c>
      <c r="H53" s="136">
        <v>0</v>
      </c>
      <c r="I53" s="136">
        <v>0</v>
      </c>
      <c r="J53" s="136">
        <v>0</v>
      </c>
      <c r="K53" s="136">
        <v>0</v>
      </c>
      <c r="L53" s="136">
        <v>0</v>
      </c>
      <c r="M53" s="136">
        <v>124928</v>
      </c>
      <c r="N53" s="136">
        <v>289997</v>
      </c>
      <c r="O53" s="136">
        <v>797083</v>
      </c>
      <c r="P53" s="136">
        <v>736138</v>
      </c>
      <c r="Q53" s="136">
        <v>1607282</v>
      </c>
      <c r="R53" s="136">
        <v>1897279</v>
      </c>
      <c r="S53" s="136">
        <v>1492869</v>
      </c>
      <c r="T53" s="136">
        <v>1747550</v>
      </c>
      <c r="U53" s="136">
        <v>3152454</v>
      </c>
      <c r="V53" s="136">
        <v>2302886</v>
      </c>
      <c r="W53" s="136">
        <v>4486062</v>
      </c>
      <c r="X53" s="136">
        <v>3874561</v>
      </c>
      <c r="Y53" s="136">
        <v>4921428</v>
      </c>
      <c r="Z53" s="136">
        <v>4762001</v>
      </c>
      <c r="AA53" s="136">
        <v>4777601</v>
      </c>
      <c r="AB53" s="136">
        <v>3051429</v>
      </c>
    </row>
    <row r="54" spans="1:28">
      <c r="A54" s="136" t="s">
        <v>253</v>
      </c>
      <c r="B54" s="136" t="s">
        <v>270</v>
      </c>
      <c r="C54" s="136" t="s">
        <v>273</v>
      </c>
      <c r="D54" s="144" t="s">
        <v>274</v>
      </c>
      <c r="E54" s="136">
        <v>960369</v>
      </c>
      <c r="F54" s="136">
        <v>24425</v>
      </c>
      <c r="G54" s="136">
        <v>2135</v>
      </c>
      <c r="H54" s="136">
        <v>1538</v>
      </c>
      <c r="I54" s="136">
        <v>142</v>
      </c>
      <c r="J54" s="136">
        <v>963280</v>
      </c>
      <c r="K54" s="136">
        <v>2587211</v>
      </c>
      <c r="L54" s="136">
        <v>2085947</v>
      </c>
      <c r="M54" s="136">
        <v>3267014</v>
      </c>
      <c r="N54" s="136">
        <v>1990548</v>
      </c>
      <c r="O54" s="136">
        <v>4339385</v>
      </c>
      <c r="P54" s="136">
        <v>3549326</v>
      </c>
      <c r="Q54" s="136">
        <v>5208874</v>
      </c>
      <c r="R54" s="136">
        <v>2392432</v>
      </c>
      <c r="S54" s="136">
        <v>3815466</v>
      </c>
      <c r="T54" s="136">
        <v>4213866</v>
      </c>
      <c r="U54" s="136">
        <v>9129424</v>
      </c>
      <c r="V54" s="136">
        <v>6951888</v>
      </c>
      <c r="W54" s="136">
        <v>7825821</v>
      </c>
      <c r="X54" s="136">
        <v>9324272</v>
      </c>
      <c r="Y54" s="136">
        <v>9023156</v>
      </c>
      <c r="Z54" s="136">
        <v>8439205</v>
      </c>
      <c r="AA54" s="136">
        <v>8140517</v>
      </c>
      <c r="AB54" s="136">
        <v>7070561</v>
      </c>
    </row>
    <row r="55" spans="1:28">
      <c r="A55" s="136" t="s">
        <v>253</v>
      </c>
      <c r="B55" s="136" t="s">
        <v>270</v>
      </c>
      <c r="C55" s="136" t="s">
        <v>717</v>
      </c>
      <c r="D55" s="144" t="s">
        <v>718</v>
      </c>
      <c r="E55" s="136">
        <v>287869</v>
      </c>
      <c r="F55" s="136">
        <v>203909</v>
      </c>
      <c r="G55" s="136">
        <v>96956</v>
      </c>
      <c r="H55" s="136">
        <v>63895</v>
      </c>
      <c r="I55" s="136">
        <v>48212</v>
      </c>
      <c r="J55" s="136">
        <v>44460</v>
      </c>
      <c r="K55" s="136">
        <v>10121</v>
      </c>
      <c r="L55" s="136">
        <v>483</v>
      </c>
      <c r="M55" s="136">
        <v>127242</v>
      </c>
      <c r="N55" s="136">
        <v>320568</v>
      </c>
      <c r="O55" s="136">
        <v>141551</v>
      </c>
      <c r="P55" s="136">
        <v>307905</v>
      </c>
      <c r="Q55" s="136">
        <v>380445</v>
      </c>
      <c r="R55" s="136">
        <v>403065</v>
      </c>
      <c r="S55" s="136">
        <v>413138</v>
      </c>
      <c r="T55" s="136">
        <v>620661</v>
      </c>
      <c r="U55" s="136">
        <v>1023020</v>
      </c>
      <c r="V55" s="136">
        <v>1036481</v>
      </c>
      <c r="W55" s="136">
        <v>1241443</v>
      </c>
      <c r="X55" s="136">
        <v>1250925</v>
      </c>
      <c r="Y55" s="136">
        <v>980099</v>
      </c>
      <c r="Z55" s="136">
        <v>1510224</v>
      </c>
      <c r="AA55" s="136">
        <v>1073384</v>
      </c>
      <c r="AB55" s="136">
        <v>987009</v>
      </c>
    </row>
    <row r="56" spans="1:28">
      <c r="A56" s="136" t="s">
        <v>253</v>
      </c>
      <c r="B56" s="136" t="s">
        <v>270</v>
      </c>
      <c r="C56" s="136" t="s">
        <v>278</v>
      </c>
      <c r="D56" s="144" t="s">
        <v>279</v>
      </c>
      <c r="E56" s="136">
        <v>880508</v>
      </c>
      <c r="F56" s="136">
        <v>614913</v>
      </c>
      <c r="G56" s="136">
        <v>200498</v>
      </c>
      <c r="H56" s="136">
        <v>387117</v>
      </c>
      <c r="I56" s="136">
        <v>375537</v>
      </c>
      <c r="J56" s="136">
        <v>341349</v>
      </c>
      <c r="K56" s="136">
        <v>560383</v>
      </c>
      <c r="L56" s="136">
        <v>722123</v>
      </c>
      <c r="M56" s="136">
        <v>1359637</v>
      </c>
      <c r="N56" s="136">
        <v>1019124</v>
      </c>
      <c r="O56" s="136">
        <v>1864972</v>
      </c>
      <c r="P56" s="136">
        <v>1625318</v>
      </c>
      <c r="Q56" s="136">
        <v>1264876</v>
      </c>
      <c r="R56" s="136">
        <v>2043494</v>
      </c>
      <c r="S56" s="136">
        <v>2594594</v>
      </c>
      <c r="T56" s="136">
        <v>2786039</v>
      </c>
      <c r="U56" s="136">
        <v>4332352</v>
      </c>
      <c r="V56" s="136">
        <v>3550622</v>
      </c>
      <c r="W56" s="136">
        <v>4096784</v>
      </c>
      <c r="X56" s="136">
        <v>4165367</v>
      </c>
      <c r="Y56" s="136">
        <v>3697988</v>
      </c>
      <c r="Z56" s="136">
        <v>5094685</v>
      </c>
      <c r="AA56" s="136">
        <v>2919878</v>
      </c>
      <c r="AB56" s="136">
        <v>1211283</v>
      </c>
    </row>
    <row r="57" spans="1:28">
      <c r="A57" s="136" t="s">
        <v>253</v>
      </c>
      <c r="B57" s="136" t="s">
        <v>275</v>
      </c>
      <c r="C57" s="136" t="s">
        <v>276</v>
      </c>
      <c r="D57" s="144" t="s">
        <v>277</v>
      </c>
      <c r="E57" s="136">
        <v>24923</v>
      </c>
      <c r="F57" s="136">
        <v>554</v>
      </c>
      <c r="G57" s="136">
        <v>299</v>
      </c>
      <c r="H57" s="136">
        <v>50503</v>
      </c>
      <c r="I57" s="136">
        <v>507470</v>
      </c>
      <c r="J57" s="136">
        <v>743549</v>
      </c>
      <c r="K57" s="136">
        <v>1846733</v>
      </c>
      <c r="L57" s="136">
        <v>3017673</v>
      </c>
      <c r="M57" s="136">
        <v>2340896</v>
      </c>
      <c r="N57" s="136">
        <v>3977304</v>
      </c>
      <c r="O57" s="136">
        <v>4162996</v>
      </c>
      <c r="P57" s="136">
        <v>5039953</v>
      </c>
      <c r="Q57" s="136">
        <v>6401410</v>
      </c>
      <c r="R57" s="136">
        <v>2608315</v>
      </c>
      <c r="S57" s="136">
        <v>3303573</v>
      </c>
      <c r="T57" s="136">
        <v>6992689</v>
      </c>
      <c r="U57" s="136">
        <v>8469167</v>
      </c>
      <c r="V57" s="136">
        <v>5732941</v>
      </c>
      <c r="W57" s="136">
        <v>8781434</v>
      </c>
      <c r="X57" s="136">
        <v>8256353</v>
      </c>
      <c r="Y57" s="136">
        <v>7447998</v>
      </c>
      <c r="Z57" s="136">
        <v>12465980</v>
      </c>
      <c r="AA57" s="136">
        <v>9846605</v>
      </c>
      <c r="AB57" s="136">
        <v>1578477</v>
      </c>
    </row>
    <row r="58" spans="1:28">
      <c r="A58" s="136" t="s">
        <v>253</v>
      </c>
      <c r="B58" s="136" t="s">
        <v>270</v>
      </c>
      <c r="C58" s="136" t="s">
        <v>719</v>
      </c>
      <c r="D58" s="144" t="s">
        <v>720</v>
      </c>
      <c r="E58" s="136">
        <v>1059267</v>
      </c>
      <c r="F58" s="136">
        <v>353589</v>
      </c>
      <c r="G58" s="136">
        <v>109799</v>
      </c>
      <c r="H58" s="136">
        <v>53747</v>
      </c>
      <c r="I58" s="136">
        <v>29057</v>
      </c>
      <c r="J58" s="136">
        <v>58420</v>
      </c>
      <c r="K58" s="136">
        <v>37417</v>
      </c>
      <c r="L58" s="136">
        <v>62027</v>
      </c>
      <c r="M58" s="136">
        <v>253206</v>
      </c>
      <c r="N58" s="136">
        <v>212023</v>
      </c>
      <c r="O58" s="136">
        <v>320752</v>
      </c>
      <c r="P58" s="136">
        <v>610950</v>
      </c>
      <c r="Q58" s="136">
        <v>325787</v>
      </c>
      <c r="R58" s="136">
        <v>687687</v>
      </c>
      <c r="S58" s="136">
        <v>548209</v>
      </c>
      <c r="T58" s="136">
        <v>807985</v>
      </c>
      <c r="U58" s="136">
        <v>2710723</v>
      </c>
      <c r="V58" s="136">
        <v>2345336</v>
      </c>
      <c r="W58" s="136">
        <v>2201357</v>
      </c>
      <c r="X58" s="136">
        <v>2487933</v>
      </c>
      <c r="Y58" s="136">
        <v>3048439</v>
      </c>
      <c r="Z58" s="136">
        <v>3497635</v>
      </c>
      <c r="AA58" s="136">
        <v>2030349</v>
      </c>
      <c r="AB58" s="136">
        <v>2010434</v>
      </c>
    </row>
    <row r="59" spans="1:28">
      <c r="A59" s="136" t="s">
        <v>253</v>
      </c>
      <c r="B59" s="136" t="s">
        <v>275</v>
      </c>
      <c r="C59" s="136" t="s">
        <v>282</v>
      </c>
      <c r="D59" s="144" t="s">
        <v>283</v>
      </c>
      <c r="E59" s="136">
        <v>1266511</v>
      </c>
      <c r="F59" s="136">
        <v>1478581</v>
      </c>
      <c r="G59" s="136">
        <v>12050</v>
      </c>
      <c r="H59" s="136">
        <v>71223</v>
      </c>
      <c r="I59" s="136">
        <v>167371</v>
      </c>
      <c r="J59" s="136">
        <v>1918164</v>
      </c>
      <c r="K59" s="136">
        <v>4380008</v>
      </c>
      <c r="L59" s="136">
        <v>3342247</v>
      </c>
      <c r="M59" s="136">
        <v>5821126</v>
      </c>
      <c r="N59" s="136">
        <v>4264495</v>
      </c>
      <c r="O59" s="136">
        <v>7171438</v>
      </c>
      <c r="P59" s="136">
        <v>6754181</v>
      </c>
      <c r="Q59" s="136">
        <v>5023741</v>
      </c>
      <c r="R59" s="136">
        <v>6850740</v>
      </c>
      <c r="S59" s="136">
        <v>8397714</v>
      </c>
      <c r="T59" s="136">
        <v>8685208</v>
      </c>
      <c r="U59" s="136">
        <v>11481459</v>
      </c>
      <c r="V59" s="136">
        <v>11526342</v>
      </c>
      <c r="W59" s="136">
        <v>16131581</v>
      </c>
      <c r="X59" s="136">
        <v>10193259</v>
      </c>
      <c r="Y59" s="136">
        <v>12803455</v>
      </c>
      <c r="Z59" s="136">
        <v>24133578</v>
      </c>
      <c r="AA59" s="136">
        <v>15860161</v>
      </c>
      <c r="AB59" s="136">
        <v>5219405</v>
      </c>
    </row>
    <row r="60" spans="1:28">
      <c r="A60" s="136" t="s">
        <v>253</v>
      </c>
      <c r="B60" s="136" t="s">
        <v>284</v>
      </c>
      <c r="C60" s="136" t="s">
        <v>721</v>
      </c>
      <c r="D60" s="144" t="s">
        <v>722</v>
      </c>
      <c r="E60" s="136">
        <v>195251</v>
      </c>
      <c r="F60" s="136">
        <v>20548</v>
      </c>
      <c r="G60" s="136">
        <v>16911</v>
      </c>
      <c r="H60" s="136">
        <v>8371</v>
      </c>
      <c r="I60" s="136">
        <v>17386</v>
      </c>
      <c r="J60" s="136">
        <v>48</v>
      </c>
      <c r="K60" s="136">
        <v>0</v>
      </c>
      <c r="L60" s="136">
        <v>0</v>
      </c>
      <c r="M60" s="136">
        <v>235</v>
      </c>
      <c r="N60" s="136">
        <v>50905</v>
      </c>
      <c r="O60" s="136">
        <v>49632</v>
      </c>
      <c r="P60" s="136">
        <v>656709</v>
      </c>
      <c r="Q60" s="136">
        <v>1126980</v>
      </c>
      <c r="R60" s="136">
        <v>1041743</v>
      </c>
      <c r="S60" s="136">
        <v>1184109</v>
      </c>
      <c r="T60" s="136">
        <v>875122</v>
      </c>
      <c r="U60" s="136">
        <v>1230842</v>
      </c>
      <c r="V60" s="136">
        <v>2088619</v>
      </c>
      <c r="W60" s="136">
        <v>1555270</v>
      </c>
      <c r="X60" s="136">
        <v>1915486</v>
      </c>
      <c r="Y60" s="136">
        <v>2279799</v>
      </c>
      <c r="Z60" s="136">
        <v>2152689</v>
      </c>
      <c r="AA60" s="136">
        <v>1419225</v>
      </c>
      <c r="AB60" s="136">
        <v>846054</v>
      </c>
    </row>
    <row r="61" spans="1:28">
      <c r="A61" s="136" t="s">
        <v>253</v>
      </c>
      <c r="B61" s="136" t="s">
        <v>284</v>
      </c>
      <c r="C61" s="136" t="s">
        <v>962</v>
      </c>
      <c r="D61" s="144" t="s">
        <v>963</v>
      </c>
      <c r="E61" s="136">
        <v>690066</v>
      </c>
      <c r="F61" s="136">
        <v>340314</v>
      </c>
      <c r="G61" s="136">
        <v>18905</v>
      </c>
      <c r="H61" s="136">
        <v>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14602</v>
      </c>
      <c r="T61" s="136">
        <v>214008</v>
      </c>
      <c r="U61" s="136">
        <v>292568</v>
      </c>
      <c r="V61" s="136">
        <v>522980</v>
      </c>
      <c r="W61" s="136">
        <v>1135688</v>
      </c>
      <c r="X61" s="136">
        <v>1187154</v>
      </c>
      <c r="Y61" s="136">
        <v>931320</v>
      </c>
      <c r="Z61" s="136">
        <v>1270731</v>
      </c>
      <c r="AA61" s="136">
        <v>1215943</v>
      </c>
      <c r="AB61" s="136">
        <v>768301</v>
      </c>
    </row>
    <row r="62" spans="1:28">
      <c r="A62" s="136" t="s">
        <v>253</v>
      </c>
      <c r="B62" s="136" t="s">
        <v>284</v>
      </c>
      <c r="C62" s="136" t="s">
        <v>285</v>
      </c>
      <c r="D62" s="144" t="s">
        <v>286</v>
      </c>
      <c r="E62" s="136">
        <v>105752</v>
      </c>
      <c r="F62" s="136">
        <v>42066</v>
      </c>
      <c r="G62" s="136">
        <v>0</v>
      </c>
      <c r="H62" s="136">
        <v>0</v>
      </c>
      <c r="I62" s="136">
        <v>0</v>
      </c>
      <c r="J62" s="136">
        <v>0</v>
      </c>
      <c r="K62" s="136">
        <v>0</v>
      </c>
      <c r="L62" s="136">
        <v>1310</v>
      </c>
      <c r="M62" s="136">
        <v>250511</v>
      </c>
      <c r="N62" s="136">
        <v>280480</v>
      </c>
      <c r="O62" s="136">
        <v>162002</v>
      </c>
      <c r="P62" s="136">
        <v>622097</v>
      </c>
      <c r="Q62" s="136">
        <v>639533</v>
      </c>
      <c r="R62" s="136">
        <v>770499</v>
      </c>
      <c r="S62" s="136">
        <v>905680</v>
      </c>
      <c r="T62" s="136">
        <v>923494</v>
      </c>
      <c r="U62" s="136">
        <v>1507632</v>
      </c>
      <c r="V62" s="136">
        <v>1513193</v>
      </c>
      <c r="W62" s="136">
        <v>1808779</v>
      </c>
      <c r="X62" s="136">
        <v>1660753</v>
      </c>
      <c r="Y62" s="136">
        <v>1913914</v>
      </c>
      <c r="Z62" s="136">
        <v>2194359</v>
      </c>
      <c r="AA62" s="136">
        <v>2107724</v>
      </c>
      <c r="AB62" s="136">
        <v>1094924</v>
      </c>
    </row>
    <row r="63" spans="1:28">
      <c r="A63" s="136" t="s">
        <v>253</v>
      </c>
      <c r="B63" s="136" t="s">
        <v>284</v>
      </c>
      <c r="C63" s="136" t="s">
        <v>723</v>
      </c>
      <c r="D63" s="144" t="s">
        <v>724</v>
      </c>
      <c r="E63" s="136">
        <v>395229</v>
      </c>
      <c r="F63" s="136">
        <v>150942</v>
      </c>
      <c r="G63" s="136">
        <v>99434</v>
      </c>
      <c r="H63" s="136">
        <v>15225</v>
      </c>
      <c r="I63" s="136">
        <v>5096</v>
      </c>
      <c r="J63" s="136">
        <v>4220</v>
      </c>
      <c r="K63" s="136">
        <v>12</v>
      </c>
      <c r="L63" s="136">
        <v>12</v>
      </c>
      <c r="M63" s="136">
        <v>12</v>
      </c>
      <c r="N63" s="136">
        <v>9302</v>
      </c>
      <c r="O63" s="136">
        <v>97939</v>
      </c>
      <c r="P63" s="136">
        <v>116037</v>
      </c>
      <c r="Q63" s="136">
        <v>280186</v>
      </c>
      <c r="R63" s="136">
        <v>312296</v>
      </c>
      <c r="S63" s="136">
        <v>382740</v>
      </c>
      <c r="T63" s="136">
        <v>211701</v>
      </c>
      <c r="U63" s="136">
        <v>597297</v>
      </c>
      <c r="V63" s="136">
        <v>678645</v>
      </c>
      <c r="W63" s="136">
        <v>829550</v>
      </c>
      <c r="X63" s="136">
        <v>903963</v>
      </c>
      <c r="Y63" s="136">
        <v>822054</v>
      </c>
      <c r="Z63" s="136">
        <v>787893</v>
      </c>
      <c r="AA63" s="136">
        <v>781404</v>
      </c>
      <c r="AB63" s="136">
        <v>807512</v>
      </c>
    </row>
    <row r="64" spans="1:28">
      <c r="A64" s="136" t="s">
        <v>253</v>
      </c>
      <c r="B64" s="136" t="s">
        <v>284</v>
      </c>
      <c r="C64" s="136" t="s">
        <v>289</v>
      </c>
      <c r="D64" s="144" t="s">
        <v>290</v>
      </c>
      <c r="E64" s="136">
        <v>516762</v>
      </c>
      <c r="F64" s="136">
        <v>173777</v>
      </c>
      <c r="G64" s="136">
        <v>11806</v>
      </c>
      <c r="H64" s="136">
        <v>73845</v>
      </c>
      <c r="I64" s="136">
        <v>113115</v>
      </c>
      <c r="J64" s="136">
        <v>38927</v>
      </c>
      <c r="K64" s="136">
        <v>368608</v>
      </c>
      <c r="L64" s="136">
        <v>481215</v>
      </c>
      <c r="M64" s="136">
        <v>961386</v>
      </c>
      <c r="N64" s="136">
        <v>1983813</v>
      </c>
      <c r="O64" s="136">
        <v>1726358</v>
      </c>
      <c r="P64" s="136">
        <v>1271163</v>
      </c>
      <c r="Q64" s="136">
        <v>2102459</v>
      </c>
      <c r="R64" s="136">
        <v>2184246</v>
      </c>
      <c r="S64" s="136">
        <v>1825805</v>
      </c>
      <c r="T64" s="136">
        <v>2082043</v>
      </c>
      <c r="U64" s="136">
        <v>3081072</v>
      </c>
      <c r="V64" s="136">
        <v>3995008</v>
      </c>
      <c r="W64" s="136">
        <v>2211990</v>
      </c>
      <c r="X64" s="136">
        <v>4172678</v>
      </c>
      <c r="Y64" s="136">
        <v>3926270</v>
      </c>
      <c r="Z64" s="136">
        <v>2241708</v>
      </c>
      <c r="AA64" s="136">
        <v>3505859</v>
      </c>
      <c r="AB64" s="136">
        <v>2077382</v>
      </c>
    </row>
    <row r="65" spans="1:28">
      <c r="A65" s="136" t="s">
        <v>253</v>
      </c>
      <c r="B65" s="136" t="s">
        <v>284</v>
      </c>
      <c r="C65" s="136" t="s">
        <v>287</v>
      </c>
      <c r="D65" s="144" t="s">
        <v>288</v>
      </c>
      <c r="E65" s="136">
        <v>244766</v>
      </c>
      <c r="F65" s="136">
        <v>92685</v>
      </c>
      <c r="G65" s="136">
        <v>3654</v>
      </c>
      <c r="H65" s="136">
        <v>0</v>
      </c>
      <c r="I65" s="136">
        <v>0</v>
      </c>
      <c r="J65" s="136">
        <v>15686</v>
      </c>
      <c r="K65" s="136">
        <v>326834</v>
      </c>
      <c r="L65" s="136">
        <v>475680</v>
      </c>
      <c r="M65" s="136">
        <v>1680216</v>
      </c>
      <c r="N65" s="136">
        <v>1563944</v>
      </c>
      <c r="O65" s="136">
        <v>2542460</v>
      </c>
      <c r="P65" s="136">
        <v>1442621</v>
      </c>
      <c r="Q65" s="136">
        <v>2384624</v>
      </c>
      <c r="R65" s="136">
        <v>3443424</v>
      </c>
      <c r="S65" s="136">
        <v>3611949</v>
      </c>
      <c r="T65" s="136">
        <v>3453863</v>
      </c>
      <c r="U65" s="136">
        <v>3620558</v>
      </c>
      <c r="V65" s="136">
        <v>3432319</v>
      </c>
      <c r="W65" s="136">
        <v>4205298</v>
      </c>
      <c r="X65" s="136">
        <v>3878699</v>
      </c>
      <c r="Y65" s="136">
        <v>2917751</v>
      </c>
      <c r="Z65" s="136">
        <v>2754593</v>
      </c>
      <c r="AA65" s="136">
        <v>1810051</v>
      </c>
      <c r="AB65" s="136">
        <v>731198</v>
      </c>
    </row>
    <row r="66" spans="1:28">
      <c r="A66" s="136" t="s">
        <v>253</v>
      </c>
      <c r="B66" s="136" t="s">
        <v>284</v>
      </c>
      <c r="C66" s="136" t="s">
        <v>725</v>
      </c>
      <c r="D66" s="144" t="s">
        <v>726</v>
      </c>
      <c r="E66" s="136">
        <v>805460</v>
      </c>
      <c r="F66" s="136">
        <v>324968</v>
      </c>
      <c r="G66" s="136">
        <v>168756</v>
      </c>
      <c r="H66" s="136">
        <v>91973</v>
      </c>
      <c r="I66" s="136">
        <v>34335</v>
      </c>
      <c r="J66" s="136">
        <v>33750</v>
      </c>
      <c r="K66" s="136">
        <v>25771</v>
      </c>
      <c r="L66" s="136">
        <v>25</v>
      </c>
      <c r="M66" s="136">
        <v>13470</v>
      </c>
      <c r="N66" s="136">
        <v>66046</v>
      </c>
      <c r="O66" s="136">
        <v>259392</v>
      </c>
      <c r="P66" s="136">
        <v>266153</v>
      </c>
      <c r="Q66" s="136">
        <v>184882</v>
      </c>
      <c r="R66" s="136">
        <v>16209</v>
      </c>
      <c r="S66" s="136">
        <v>0</v>
      </c>
      <c r="T66" s="136">
        <v>21887</v>
      </c>
      <c r="U66" s="136">
        <v>95632</v>
      </c>
      <c r="V66" s="136">
        <v>417805</v>
      </c>
      <c r="W66" s="136">
        <v>535889</v>
      </c>
      <c r="X66" s="136">
        <v>536980</v>
      </c>
      <c r="Y66" s="136">
        <v>606704</v>
      </c>
      <c r="Z66" s="136">
        <v>983487</v>
      </c>
      <c r="AA66" s="136">
        <v>789585</v>
      </c>
      <c r="AB66" s="136">
        <v>614542</v>
      </c>
    </row>
    <row r="67" spans="1:28">
      <c r="A67" s="136" t="s">
        <v>253</v>
      </c>
      <c r="B67" s="136" t="s">
        <v>284</v>
      </c>
      <c r="C67" s="136" t="s">
        <v>964</v>
      </c>
      <c r="D67" s="144" t="s">
        <v>965</v>
      </c>
      <c r="E67" s="136">
        <v>403028</v>
      </c>
      <c r="F67" s="136">
        <v>103555</v>
      </c>
      <c r="G67" s="136">
        <v>127293</v>
      </c>
      <c r="H67" s="136">
        <v>88776</v>
      </c>
      <c r="I67" s="136">
        <v>13617</v>
      </c>
      <c r="J67" s="136">
        <v>5549</v>
      </c>
      <c r="K67" s="136">
        <v>6971</v>
      </c>
      <c r="L67" s="136">
        <v>7920</v>
      </c>
      <c r="M67" s="136">
        <v>17301</v>
      </c>
      <c r="N67" s="136">
        <v>5162</v>
      </c>
      <c r="O67" s="136">
        <v>0</v>
      </c>
      <c r="P67" s="136">
        <v>0</v>
      </c>
      <c r="Q67" s="136">
        <v>0</v>
      </c>
      <c r="R67" s="136">
        <v>0</v>
      </c>
      <c r="S67" s="136">
        <v>0</v>
      </c>
      <c r="T67" s="136">
        <v>623</v>
      </c>
      <c r="U67" s="136">
        <v>959</v>
      </c>
      <c r="V67" s="136">
        <v>253093</v>
      </c>
      <c r="W67" s="136">
        <v>363162</v>
      </c>
      <c r="X67" s="136">
        <v>394990</v>
      </c>
      <c r="Y67" s="136">
        <v>371755</v>
      </c>
      <c r="Z67" s="136">
        <v>335978</v>
      </c>
      <c r="AA67" s="136">
        <v>412852</v>
      </c>
      <c r="AB67" s="136">
        <v>376379</v>
      </c>
    </row>
    <row r="68" spans="1:28">
      <c r="A68" s="136" t="s">
        <v>253</v>
      </c>
      <c r="B68" s="136" t="s">
        <v>291</v>
      </c>
      <c r="C68" s="136" t="s">
        <v>294</v>
      </c>
      <c r="D68" s="144" t="s">
        <v>295</v>
      </c>
      <c r="E68" s="136">
        <v>58334</v>
      </c>
      <c r="F68" s="136">
        <v>3466</v>
      </c>
      <c r="G68" s="136">
        <v>0</v>
      </c>
      <c r="H68" s="136">
        <v>0</v>
      </c>
      <c r="I68" s="136">
        <v>0</v>
      </c>
      <c r="J68" s="136">
        <v>0</v>
      </c>
      <c r="K68" s="136">
        <v>178055</v>
      </c>
      <c r="L68" s="136">
        <v>1996381</v>
      </c>
      <c r="M68" s="136">
        <v>1541729</v>
      </c>
      <c r="N68" s="136">
        <v>2108807</v>
      </c>
      <c r="O68" s="136">
        <v>893668</v>
      </c>
      <c r="P68" s="136">
        <v>1573453</v>
      </c>
      <c r="Q68" s="136">
        <v>2293880</v>
      </c>
      <c r="R68" s="136">
        <v>1868517</v>
      </c>
      <c r="S68" s="136">
        <v>2574553</v>
      </c>
      <c r="T68" s="136">
        <v>4039898</v>
      </c>
      <c r="U68" s="136">
        <v>5498311</v>
      </c>
      <c r="V68" s="136">
        <v>3906160</v>
      </c>
      <c r="W68" s="136">
        <v>6213694</v>
      </c>
      <c r="X68" s="136">
        <v>3927036</v>
      </c>
      <c r="Y68" s="136">
        <v>5319035</v>
      </c>
      <c r="Z68" s="136">
        <v>6218817</v>
      </c>
      <c r="AA68" s="136">
        <v>4139493</v>
      </c>
      <c r="AB68" s="136">
        <v>609638</v>
      </c>
    </row>
    <row r="69" spans="1:28">
      <c r="A69" s="136" t="s">
        <v>253</v>
      </c>
      <c r="B69" s="136" t="s">
        <v>291</v>
      </c>
      <c r="C69" s="136" t="s">
        <v>296</v>
      </c>
      <c r="D69" s="144" t="s">
        <v>297</v>
      </c>
      <c r="E69" s="136">
        <v>899343</v>
      </c>
      <c r="F69" s="136">
        <v>361632</v>
      </c>
      <c r="G69" s="136">
        <v>174051</v>
      </c>
      <c r="H69" s="136">
        <v>479567</v>
      </c>
      <c r="I69" s="136">
        <v>630464</v>
      </c>
      <c r="J69" s="136">
        <v>588299</v>
      </c>
      <c r="K69" s="136">
        <v>1148782</v>
      </c>
      <c r="L69" s="136">
        <v>1976184</v>
      </c>
      <c r="M69" s="136">
        <v>4980665</v>
      </c>
      <c r="N69" s="136">
        <v>3721900</v>
      </c>
      <c r="O69" s="136">
        <v>6055758</v>
      </c>
      <c r="P69" s="136">
        <v>5146035</v>
      </c>
      <c r="Q69" s="136">
        <v>5050392</v>
      </c>
      <c r="R69" s="136">
        <v>6839503</v>
      </c>
      <c r="S69" s="136">
        <v>6343707</v>
      </c>
      <c r="T69" s="136">
        <v>10175114</v>
      </c>
      <c r="U69" s="136">
        <v>10484799</v>
      </c>
      <c r="V69" s="136">
        <v>9747792</v>
      </c>
      <c r="W69" s="136">
        <v>12054008</v>
      </c>
      <c r="X69" s="136">
        <v>10844963</v>
      </c>
      <c r="Y69" s="136">
        <v>11670234</v>
      </c>
      <c r="Z69" s="136">
        <v>11632527</v>
      </c>
      <c r="AA69" s="136">
        <v>9852563</v>
      </c>
      <c r="AB69" s="136">
        <v>3914134</v>
      </c>
    </row>
    <row r="70" spans="1:28">
      <c r="A70" s="136" t="s">
        <v>253</v>
      </c>
      <c r="B70" s="136" t="s">
        <v>291</v>
      </c>
      <c r="C70" s="136" t="s">
        <v>298</v>
      </c>
      <c r="D70" s="144" t="s">
        <v>299</v>
      </c>
      <c r="E70" s="136">
        <v>260826</v>
      </c>
      <c r="F70" s="136">
        <v>19696</v>
      </c>
      <c r="G70" s="136">
        <v>9918</v>
      </c>
      <c r="H70" s="136">
        <v>25201</v>
      </c>
      <c r="I70" s="136">
        <v>164634</v>
      </c>
      <c r="J70" s="136">
        <v>256666</v>
      </c>
      <c r="K70" s="136">
        <v>348088</v>
      </c>
      <c r="L70" s="136">
        <v>2500384</v>
      </c>
      <c r="M70" s="136">
        <v>1645624</v>
      </c>
      <c r="N70" s="136">
        <v>2776410</v>
      </c>
      <c r="O70" s="136">
        <v>1859980</v>
      </c>
      <c r="P70" s="136">
        <v>1108687</v>
      </c>
      <c r="Q70" s="136">
        <v>3205562</v>
      </c>
      <c r="R70" s="136">
        <v>2329028</v>
      </c>
      <c r="S70" s="136">
        <v>3663890</v>
      </c>
      <c r="T70" s="136">
        <v>6736804</v>
      </c>
      <c r="U70" s="136">
        <v>5564370</v>
      </c>
      <c r="V70" s="136">
        <v>5914257</v>
      </c>
      <c r="W70" s="136">
        <v>4548978</v>
      </c>
      <c r="X70" s="136">
        <v>5758613</v>
      </c>
      <c r="Y70" s="136">
        <v>6146388</v>
      </c>
      <c r="Z70" s="136">
        <v>5776549</v>
      </c>
      <c r="AA70" s="136">
        <v>4004509</v>
      </c>
      <c r="AB70" s="136">
        <v>1631242</v>
      </c>
    </row>
    <row r="71" spans="1:28">
      <c r="A71" s="136" t="s">
        <v>253</v>
      </c>
      <c r="B71" s="136" t="s">
        <v>291</v>
      </c>
      <c r="C71" s="136" t="s">
        <v>727</v>
      </c>
      <c r="D71" s="144" t="s">
        <v>728</v>
      </c>
      <c r="E71" s="136">
        <v>208112</v>
      </c>
      <c r="F71" s="136">
        <v>136886</v>
      </c>
      <c r="G71" s="136">
        <v>226552</v>
      </c>
      <c r="H71" s="136">
        <v>72373</v>
      </c>
      <c r="I71" s="136">
        <v>75233</v>
      </c>
      <c r="J71" s="136">
        <v>0</v>
      </c>
      <c r="K71" s="136">
        <v>19017</v>
      </c>
      <c r="L71" s="136">
        <v>25617</v>
      </c>
      <c r="M71" s="136">
        <v>180488</v>
      </c>
      <c r="N71" s="136">
        <v>239993</v>
      </c>
      <c r="O71" s="136">
        <v>117230</v>
      </c>
      <c r="P71" s="136">
        <v>426367</v>
      </c>
      <c r="Q71" s="136">
        <v>533841</v>
      </c>
      <c r="R71" s="136">
        <v>642754</v>
      </c>
      <c r="S71" s="136">
        <v>685663</v>
      </c>
      <c r="T71" s="136">
        <v>1145377</v>
      </c>
      <c r="U71" s="136">
        <v>1415655</v>
      </c>
      <c r="V71" s="136">
        <v>1674930</v>
      </c>
      <c r="W71" s="136">
        <v>1600477</v>
      </c>
      <c r="X71" s="136">
        <v>1882938</v>
      </c>
      <c r="Y71" s="136">
        <v>1684815</v>
      </c>
      <c r="Z71" s="136">
        <v>1459654</v>
      </c>
      <c r="AA71" s="136">
        <v>1560165</v>
      </c>
      <c r="AB71" s="136">
        <v>1033614</v>
      </c>
    </row>
    <row r="72" spans="1:28">
      <c r="A72" s="136" t="s">
        <v>253</v>
      </c>
      <c r="B72" s="136" t="s">
        <v>291</v>
      </c>
      <c r="C72" s="136" t="s">
        <v>729</v>
      </c>
      <c r="D72" s="144" t="s">
        <v>730</v>
      </c>
      <c r="E72" s="136">
        <v>331189</v>
      </c>
      <c r="F72" s="136">
        <v>40727</v>
      </c>
      <c r="G72" s="136">
        <v>546</v>
      </c>
      <c r="H72" s="136">
        <v>0</v>
      </c>
      <c r="I72" s="136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6">
        <v>14732</v>
      </c>
      <c r="P72" s="136">
        <v>53063</v>
      </c>
      <c r="Q72" s="136">
        <v>64389</v>
      </c>
      <c r="R72" s="136">
        <v>12872</v>
      </c>
      <c r="S72" s="136">
        <v>2590</v>
      </c>
      <c r="T72" s="136">
        <v>732895</v>
      </c>
      <c r="U72" s="136">
        <v>1345955</v>
      </c>
      <c r="V72" s="136">
        <v>1475988</v>
      </c>
      <c r="W72" s="136">
        <v>1582245</v>
      </c>
      <c r="X72" s="136">
        <v>1336592</v>
      </c>
      <c r="Y72" s="136">
        <v>2127451</v>
      </c>
      <c r="Z72" s="136">
        <v>1668844</v>
      </c>
      <c r="AA72" s="136">
        <v>1909682</v>
      </c>
      <c r="AB72" s="136">
        <v>994205</v>
      </c>
    </row>
    <row r="73" spans="1:28">
      <c r="A73" s="136" t="s">
        <v>253</v>
      </c>
      <c r="B73" s="136" t="s">
        <v>291</v>
      </c>
      <c r="C73" s="136" t="s">
        <v>302</v>
      </c>
      <c r="D73" s="144" t="s">
        <v>303</v>
      </c>
      <c r="E73" s="136">
        <v>223050</v>
      </c>
      <c r="F73" s="136">
        <v>143580</v>
      </c>
      <c r="G73" s="136">
        <v>191607</v>
      </c>
      <c r="H73" s="136">
        <v>138421</v>
      </c>
      <c r="I73" s="136">
        <v>236278</v>
      </c>
      <c r="J73" s="136">
        <v>2120893</v>
      </c>
      <c r="K73" s="136">
        <v>3731140</v>
      </c>
      <c r="L73" s="136">
        <v>2400168</v>
      </c>
      <c r="M73" s="136">
        <v>4078485</v>
      </c>
      <c r="N73" s="136">
        <v>2331366</v>
      </c>
      <c r="O73" s="136">
        <v>4857122</v>
      </c>
      <c r="P73" s="136">
        <v>4682780</v>
      </c>
      <c r="Q73" s="136">
        <v>5041972</v>
      </c>
      <c r="R73" s="136">
        <v>2877258</v>
      </c>
      <c r="S73" s="136">
        <v>4284541</v>
      </c>
      <c r="T73" s="136">
        <v>4900400</v>
      </c>
      <c r="U73" s="136">
        <v>7939151</v>
      </c>
      <c r="V73" s="136">
        <v>6404923</v>
      </c>
      <c r="W73" s="136">
        <v>7788940</v>
      </c>
      <c r="X73" s="136">
        <v>8948688</v>
      </c>
      <c r="Y73" s="136">
        <v>8663050</v>
      </c>
      <c r="Z73" s="136">
        <v>9349221</v>
      </c>
      <c r="AA73" s="136">
        <v>7106922</v>
      </c>
      <c r="AB73" s="136">
        <v>1550191</v>
      </c>
    </row>
    <row r="74" spans="1:28">
      <c r="A74" s="136" t="s">
        <v>253</v>
      </c>
      <c r="B74" s="136" t="s">
        <v>304</v>
      </c>
      <c r="C74" s="136" t="s">
        <v>731</v>
      </c>
      <c r="D74" s="144" t="s">
        <v>732</v>
      </c>
      <c r="E74" s="136">
        <v>42196</v>
      </c>
      <c r="F74" s="136">
        <v>116</v>
      </c>
      <c r="G74" s="136">
        <v>413</v>
      </c>
      <c r="H74" s="136">
        <v>0</v>
      </c>
      <c r="I74" s="136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0</v>
      </c>
      <c r="O74" s="136">
        <v>2358</v>
      </c>
      <c r="P74" s="136">
        <v>36024</v>
      </c>
      <c r="Q74" s="136">
        <v>87752</v>
      </c>
      <c r="R74" s="136">
        <v>186830</v>
      </c>
      <c r="S74" s="136">
        <v>525808</v>
      </c>
      <c r="T74" s="136">
        <v>998426</v>
      </c>
      <c r="U74" s="136">
        <v>1317805</v>
      </c>
      <c r="V74" s="136">
        <v>1370363</v>
      </c>
      <c r="W74" s="136">
        <v>1698369</v>
      </c>
      <c r="X74" s="136">
        <v>2221197</v>
      </c>
      <c r="Y74" s="136">
        <v>1793881</v>
      </c>
      <c r="Z74" s="136">
        <v>1493701</v>
      </c>
      <c r="AA74" s="136">
        <v>1086569</v>
      </c>
      <c r="AB74" s="136">
        <v>762590</v>
      </c>
    </row>
    <row r="75" spans="1:28">
      <c r="A75" s="136" t="s">
        <v>253</v>
      </c>
      <c r="B75" s="136" t="s">
        <v>304</v>
      </c>
      <c r="C75" s="136" t="s">
        <v>305</v>
      </c>
      <c r="D75" s="144" t="s">
        <v>306</v>
      </c>
      <c r="E75" s="136">
        <v>201951</v>
      </c>
      <c r="F75" s="136">
        <v>6867</v>
      </c>
      <c r="G75" s="136">
        <v>0</v>
      </c>
      <c r="H75" s="136">
        <v>4</v>
      </c>
      <c r="I75" s="136">
        <v>0</v>
      </c>
      <c r="J75" s="136">
        <v>238819</v>
      </c>
      <c r="K75" s="136">
        <v>1061988</v>
      </c>
      <c r="L75" s="136">
        <v>1047335</v>
      </c>
      <c r="M75" s="136">
        <v>1649780</v>
      </c>
      <c r="N75" s="136">
        <v>1372179</v>
      </c>
      <c r="O75" s="136">
        <v>2884191</v>
      </c>
      <c r="P75" s="136">
        <v>2651861</v>
      </c>
      <c r="Q75" s="136">
        <v>3499372</v>
      </c>
      <c r="R75" s="136">
        <v>2481173</v>
      </c>
      <c r="S75" s="136">
        <v>3175438</v>
      </c>
      <c r="T75" s="136">
        <v>3578621</v>
      </c>
      <c r="U75" s="136">
        <v>5519918</v>
      </c>
      <c r="V75" s="136">
        <v>4778590</v>
      </c>
      <c r="W75" s="136">
        <v>4961325</v>
      </c>
      <c r="X75" s="136">
        <v>5035969</v>
      </c>
      <c r="Y75" s="136">
        <v>6774168</v>
      </c>
      <c r="Z75" s="136">
        <v>5231486</v>
      </c>
      <c r="AA75" s="136">
        <v>3058699</v>
      </c>
      <c r="AB75" s="136">
        <v>1207360</v>
      </c>
    </row>
    <row r="76" spans="1:28">
      <c r="A76" s="136" t="s">
        <v>253</v>
      </c>
      <c r="B76" s="136" t="s">
        <v>304</v>
      </c>
      <c r="C76" s="136" t="s">
        <v>733</v>
      </c>
      <c r="D76" s="144" t="s">
        <v>734</v>
      </c>
      <c r="E76" s="136">
        <v>74093</v>
      </c>
      <c r="F76" s="136">
        <v>22486</v>
      </c>
      <c r="G76" s="136">
        <v>6745</v>
      </c>
      <c r="H76" s="136">
        <v>4691</v>
      </c>
      <c r="I76" s="136">
        <v>286</v>
      </c>
      <c r="J76" s="136">
        <v>11</v>
      </c>
      <c r="K76" s="136">
        <v>0</v>
      </c>
      <c r="L76" s="136">
        <v>11470</v>
      </c>
      <c r="M76" s="136">
        <v>219679</v>
      </c>
      <c r="N76" s="136">
        <v>655895</v>
      </c>
      <c r="O76" s="136">
        <v>458588</v>
      </c>
      <c r="P76" s="136">
        <v>815564</v>
      </c>
      <c r="Q76" s="136">
        <v>1191613</v>
      </c>
      <c r="R76" s="136">
        <v>1019902</v>
      </c>
      <c r="S76" s="136">
        <v>1218167</v>
      </c>
      <c r="T76" s="136">
        <v>2174034</v>
      </c>
      <c r="U76" s="136">
        <v>2663811</v>
      </c>
      <c r="V76" s="136">
        <v>2422592</v>
      </c>
      <c r="W76" s="136">
        <v>3256372</v>
      </c>
      <c r="X76" s="136">
        <v>3369644</v>
      </c>
      <c r="Y76" s="136">
        <v>3707484</v>
      </c>
      <c r="Z76" s="136">
        <v>2837685</v>
      </c>
      <c r="AA76" s="136">
        <v>2678248</v>
      </c>
      <c r="AB76" s="136">
        <v>913221</v>
      </c>
    </row>
    <row r="77" spans="1:28">
      <c r="A77" s="136" t="s">
        <v>253</v>
      </c>
      <c r="B77" s="136" t="s">
        <v>304</v>
      </c>
      <c r="C77" s="136" t="s">
        <v>966</v>
      </c>
      <c r="D77" s="144" t="s">
        <v>967</v>
      </c>
      <c r="E77" s="136">
        <v>307548</v>
      </c>
      <c r="F77" s="136">
        <v>43211</v>
      </c>
      <c r="G77" s="136">
        <v>8367</v>
      </c>
      <c r="H77" s="136">
        <v>0</v>
      </c>
      <c r="I77" s="136">
        <v>0</v>
      </c>
      <c r="J77" s="136">
        <v>190</v>
      </c>
      <c r="K77" s="136">
        <v>0</v>
      </c>
      <c r="L77" s="136">
        <v>0</v>
      </c>
      <c r="M77" s="136">
        <v>2008</v>
      </c>
      <c r="N77" s="136">
        <v>6883</v>
      </c>
      <c r="O77" s="136">
        <v>108796</v>
      </c>
      <c r="P77" s="136">
        <v>271005</v>
      </c>
      <c r="Q77" s="136">
        <v>312265</v>
      </c>
      <c r="R77" s="136">
        <v>298630</v>
      </c>
      <c r="S77" s="136">
        <v>130201</v>
      </c>
      <c r="T77" s="136">
        <v>226975</v>
      </c>
      <c r="U77" s="136">
        <v>508320</v>
      </c>
      <c r="V77" s="136">
        <v>786771</v>
      </c>
      <c r="W77" s="136">
        <v>754220</v>
      </c>
      <c r="X77" s="136">
        <v>697813</v>
      </c>
      <c r="Y77" s="136">
        <v>807486</v>
      </c>
      <c r="Z77" s="136">
        <v>1071012</v>
      </c>
      <c r="AA77" s="136">
        <v>556726</v>
      </c>
      <c r="AB77" s="136">
        <v>511497</v>
      </c>
    </row>
    <row r="78" spans="1:28">
      <c r="A78" s="136" t="s">
        <v>253</v>
      </c>
      <c r="B78" s="136" t="s">
        <v>304</v>
      </c>
      <c r="C78" s="136" t="s">
        <v>307</v>
      </c>
      <c r="D78" s="144" t="s">
        <v>308</v>
      </c>
      <c r="E78" s="136">
        <v>157234</v>
      </c>
      <c r="F78" s="136">
        <v>294318</v>
      </c>
      <c r="G78" s="136">
        <v>335658</v>
      </c>
      <c r="H78" s="136">
        <v>310029</v>
      </c>
      <c r="I78" s="136">
        <v>319940</v>
      </c>
      <c r="J78" s="136">
        <v>722841</v>
      </c>
      <c r="K78" s="136">
        <v>1197400</v>
      </c>
      <c r="L78" s="136">
        <v>4428997</v>
      </c>
      <c r="M78" s="136">
        <v>5316713</v>
      </c>
      <c r="N78" s="136">
        <v>5397221</v>
      </c>
      <c r="O78" s="136">
        <v>1966609</v>
      </c>
      <c r="P78" s="136">
        <v>5221644</v>
      </c>
      <c r="Q78" s="136">
        <v>5490359</v>
      </c>
      <c r="R78" s="136">
        <v>4670520</v>
      </c>
      <c r="S78" s="136">
        <v>5598402</v>
      </c>
      <c r="T78" s="136">
        <v>6400909</v>
      </c>
      <c r="U78" s="136">
        <v>8746219</v>
      </c>
      <c r="V78" s="136">
        <v>7893206</v>
      </c>
      <c r="W78" s="136">
        <v>8711279</v>
      </c>
      <c r="X78" s="136">
        <v>6192855</v>
      </c>
      <c r="Y78" s="136">
        <v>11975574</v>
      </c>
      <c r="Z78" s="136">
        <v>8972170</v>
      </c>
      <c r="AA78" s="136">
        <v>6121514</v>
      </c>
      <c r="AB78" s="136">
        <v>901818</v>
      </c>
    </row>
    <row r="79" spans="1:28">
      <c r="A79" s="136" t="s">
        <v>253</v>
      </c>
      <c r="B79" s="136" t="s">
        <v>304</v>
      </c>
      <c r="C79" s="136" t="s">
        <v>735</v>
      </c>
      <c r="D79" s="144" t="s">
        <v>736</v>
      </c>
      <c r="E79" s="136">
        <v>660355</v>
      </c>
      <c r="F79" s="136">
        <v>116291</v>
      </c>
      <c r="G79" s="136">
        <v>56227</v>
      </c>
      <c r="H79" s="136">
        <v>40064</v>
      </c>
      <c r="I79" s="136">
        <v>5467</v>
      </c>
      <c r="J79" s="136">
        <v>6936</v>
      </c>
      <c r="K79" s="136">
        <v>19042</v>
      </c>
      <c r="L79" s="136">
        <v>13465</v>
      </c>
      <c r="M79" s="136">
        <v>85250</v>
      </c>
      <c r="N79" s="136">
        <v>89468</v>
      </c>
      <c r="O79" s="136">
        <v>119572</v>
      </c>
      <c r="P79" s="136">
        <v>356152</v>
      </c>
      <c r="Q79" s="136">
        <v>417962</v>
      </c>
      <c r="R79" s="136">
        <v>225252</v>
      </c>
      <c r="S79" s="136">
        <v>168644</v>
      </c>
      <c r="T79" s="136">
        <v>117073</v>
      </c>
      <c r="U79" s="136">
        <v>763809</v>
      </c>
      <c r="V79" s="136">
        <v>1200888</v>
      </c>
      <c r="W79" s="136">
        <v>1135081</v>
      </c>
      <c r="X79" s="136">
        <v>1442530</v>
      </c>
      <c r="Y79" s="136">
        <v>1616769</v>
      </c>
      <c r="Z79" s="136">
        <v>1099555</v>
      </c>
      <c r="AA79" s="136">
        <v>1059160</v>
      </c>
      <c r="AB79" s="136">
        <v>910000</v>
      </c>
    </row>
    <row r="80" spans="1:28">
      <c r="A80" s="136" t="s">
        <v>253</v>
      </c>
      <c r="B80" s="136" t="s">
        <v>304</v>
      </c>
      <c r="C80" s="136" t="s">
        <v>968</v>
      </c>
      <c r="D80" s="144" t="s">
        <v>969</v>
      </c>
      <c r="E80" s="136">
        <v>336412</v>
      </c>
      <c r="F80" s="136">
        <v>44214</v>
      </c>
      <c r="G80" s="136">
        <v>430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  <c r="M80" s="136">
        <v>0</v>
      </c>
      <c r="N80" s="136">
        <v>1220</v>
      </c>
      <c r="O80" s="136">
        <v>1786</v>
      </c>
      <c r="P80" s="136">
        <v>1786</v>
      </c>
      <c r="Q80" s="136">
        <v>1786</v>
      </c>
      <c r="R80" s="136">
        <v>1786</v>
      </c>
      <c r="S80" s="136">
        <v>1786</v>
      </c>
      <c r="T80" s="136">
        <v>2345</v>
      </c>
      <c r="U80" s="136">
        <v>377318</v>
      </c>
      <c r="V80" s="136">
        <v>558791</v>
      </c>
      <c r="W80" s="136">
        <v>710825</v>
      </c>
      <c r="X80" s="136">
        <v>721292</v>
      </c>
      <c r="Y80" s="136">
        <v>656227</v>
      </c>
      <c r="Z80" s="136">
        <v>1261710</v>
      </c>
      <c r="AA80" s="136">
        <v>891169</v>
      </c>
      <c r="AB80" s="136">
        <v>759318</v>
      </c>
    </row>
    <row r="81" spans="1:28">
      <c r="A81" s="136" t="s">
        <v>253</v>
      </c>
      <c r="B81" s="136" t="s">
        <v>309</v>
      </c>
      <c r="C81" s="136" t="s">
        <v>970</v>
      </c>
      <c r="D81" s="144" t="s">
        <v>971</v>
      </c>
      <c r="E81" s="136">
        <v>443361</v>
      </c>
      <c r="F81" s="136">
        <v>76034</v>
      </c>
      <c r="G81" s="136">
        <v>0</v>
      </c>
      <c r="H81" s="136">
        <v>3731</v>
      </c>
      <c r="I81" s="136">
        <v>41343</v>
      </c>
      <c r="J81" s="136">
        <v>89797</v>
      </c>
      <c r="K81" s="136">
        <v>132363</v>
      </c>
      <c r="L81" s="136">
        <v>103872</v>
      </c>
      <c r="M81" s="136">
        <v>59365</v>
      </c>
      <c r="N81" s="136">
        <v>48126</v>
      </c>
      <c r="O81" s="136">
        <v>24905</v>
      </c>
      <c r="P81" s="136">
        <v>24732</v>
      </c>
      <c r="Q81" s="136">
        <v>18225</v>
      </c>
      <c r="R81" s="136">
        <v>4555</v>
      </c>
      <c r="S81" s="136">
        <v>12413</v>
      </c>
      <c r="T81" s="136">
        <v>12413</v>
      </c>
      <c r="U81" s="136">
        <v>51611</v>
      </c>
      <c r="V81" s="136">
        <v>261449</v>
      </c>
      <c r="W81" s="136">
        <v>600609</v>
      </c>
      <c r="X81" s="136">
        <v>551985</v>
      </c>
      <c r="Y81" s="136">
        <v>705887</v>
      </c>
      <c r="Z81" s="136">
        <v>942054</v>
      </c>
      <c r="AA81" s="136">
        <v>814494</v>
      </c>
      <c r="AB81" s="136">
        <v>598972</v>
      </c>
    </row>
    <row r="82" spans="1:28">
      <c r="A82" s="136" t="s">
        <v>253</v>
      </c>
      <c r="B82" s="136" t="s">
        <v>309</v>
      </c>
      <c r="C82" s="136" t="s">
        <v>310</v>
      </c>
      <c r="D82" s="144" t="s">
        <v>311</v>
      </c>
      <c r="E82" s="136">
        <v>308458</v>
      </c>
      <c r="F82" s="136">
        <v>9839</v>
      </c>
      <c r="G82" s="136">
        <v>536</v>
      </c>
      <c r="H82" s="136">
        <v>424244</v>
      </c>
      <c r="I82" s="136">
        <v>406631</v>
      </c>
      <c r="J82" s="136">
        <v>1770334</v>
      </c>
      <c r="K82" s="136">
        <v>1839288</v>
      </c>
      <c r="L82" s="136">
        <v>3528676</v>
      </c>
      <c r="M82" s="136">
        <v>5759292</v>
      </c>
      <c r="N82" s="136">
        <v>4427573</v>
      </c>
      <c r="O82" s="136">
        <v>6395335</v>
      </c>
      <c r="P82" s="136">
        <v>5832351</v>
      </c>
      <c r="Q82" s="136">
        <v>8970961</v>
      </c>
      <c r="R82" s="136">
        <v>6115731</v>
      </c>
      <c r="S82" s="136">
        <v>10523991</v>
      </c>
      <c r="T82" s="136">
        <v>12016145</v>
      </c>
      <c r="U82" s="136">
        <v>14067182</v>
      </c>
      <c r="V82" s="136">
        <v>12077102</v>
      </c>
      <c r="W82" s="136">
        <v>13819802</v>
      </c>
      <c r="X82" s="136">
        <v>11013835</v>
      </c>
      <c r="Y82" s="136">
        <v>17629258</v>
      </c>
      <c r="Z82" s="136">
        <v>15700350</v>
      </c>
      <c r="AA82" s="136">
        <v>9390975</v>
      </c>
      <c r="AB82" s="136">
        <v>1796917</v>
      </c>
    </row>
    <row r="83" spans="1:28">
      <c r="A83" s="136" t="s">
        <v>253</v>
      </c>
      <c r="B83" s="136" t="s">
        <v>312</v>
      </c>
      <c r="C83" s="136" t="s">
        <v>313</v>
      </c>
      <c r="D83" s="144" t="s">
        <v>314</v>
      </c>
      <c r="E83" s="136">
        <v>307268</v>
      </c>
      <c r="F83" s="136">
        <v>1846</v>
      </c>
      <c r="G83" s="136">
        <v>239</v>
      </c>
      <c r="H83" s="136">
        <v>239</v>
      </c>
      <c r="I83" s="136">
        <v>17</v>
      </c>
      <c r="J83" s="136">
        <v>100210</v>
      </c>
      <c r="K83" s="136">
        <v>2437864</v>
      </c>
      <c r="L83" s="136">
        <v>2641835</v>
      </c>
      <c r="M83" s="136">
        <v>1958815</v>
      </c>
      <c r="N83" s="136">
        <v>4535627</v>
      </c>
      <c r="O83" s="136">
        <v>4853884</v>
      </c>
      <c r="P83" s="136">
        <v>6335175</v>
      </c>
      <c r="Q83" s="136">
        <v>5915333</v>
      </c>
      <c r="R83" s="136">
        <v>5906058</v>
      </c>
      <c r="S83" s="136">
        <v>7717464</v>
      </c>
      <c r="T83" s="136">
        <v>12529885</v>
      </c>
      <c r="U83" s="136">
        <v>10695032</v>
      </c>
      <c r="V83" s="136">
        <v>12019416</v>
      </c>
      <c r="W83" s="136">
        <v>11774128</v>
      </c>
      <c r="X83" s="136">
        <v>13755225</v>
      </c>
      <c r="Y83" s="136">
        <v>12936713</v>
      </c>
      <c r="Z83" s="136">
        <v>14195935</v>
      </c>
      <c r="AA83" s="136">
        <v>11579393</v>
      </c>
      <c r="AB83" s="136">
        <v>3392251</v>
      </c>
    </row>
    <row r="84" spans="1:28">
      <c r="A84" s="136" t="s">
        <v>253</v>
      </c>
      <c r="B84" s="136" t="s">
        <v>312</v>
      </c>
      <c r="C84" s="136" t="s">
        <v>315</v>
      </c>
      <c r="D84" s="144" t="s">
        <v>316</v>
      </c>
      <c r="E84" s="136">
        <v>151024</v>
      </c>
      <c r="F84" s="136">
        <v>0</v>
      </c>
      <c r="G84" s="136">
        <v>0</v>
      </c>
      <c r="H84" s="136">
        <v>0</v>
      </c>
      <c r="I84" s="136">
        <v>0</v>
      </c>
      <c r="J84" s="136">
        <v>0</v>
      </c>
      <c r="K84" s="136">
        <v>248094</v>
      </c>
      <c r="L84" s="136">
        <v>715470</v>
      </c>
      <c r="M84" s="136">
        <v>1644173</v>
      </c>
      <c r="N84" s="136">
        <v>2540288</v>
      </c>
      <c r="O84" s="136">
        <v>2791179</v>
      </c>
      <c r="P84" s="136">
        <v>3207672</v>
      </c>
      <c r="Q84" s="136">
        <v>3258457</v>
      </c>
      <c r="R84" s="136">
        <v>3736439</v>
      </c>
      <c r="S84" s="136">
        <v>4427670</v>
      </c>
      <c r="T84" s="136">
        <v>5001356</v>
      </c>
      <c r="U84" s="136">
        <v>5186177</v>
      </c>
      <c r="V84" s="136">
        <v>4163641</v>
      </c>
      <c r="W84" s="136">
        <v>5824069</v>
      </c>
      <c r="X84" s="136">
        <v>3433023</v>
      </c>
      <c r="Y84" s="136">
        <v>6338325</v>
      </c>
      <c r="Z84" s="136">
        <v>7435898</v>
      </c>
      <c r="AA84" s="136">
        <v>4960680</v>
      </c>
      <c r="AB84" s="136">
        <v>1258467</v>
      </c>
    </row>
    <row r="85" spans="1:28">
      <c r="A85" s="136" t="s">
        <v>253</v>
      </c>
      <c r="B85" s="136" t="s">
        <v>312</v>
      </c>
      <c r="C85" s="136" t="s">
        <v>972</v>
      </c>
      <c r="D85" s="144" t="s">
        <v>973</v>
      </c>
      <c r="E85" s="136">
        <v>762765</v>
      </c>
      <c r="F85" s="136">
        <v>490190</v>
      </c>
      <c r="G85" s="136">
        <v>15796</v>
      </c>
      <c r="H85" s="136">
        <v>306</v>
      </c>
      <c r="I85" s="136">
        <v>16159</v>
      </c>
      <c r="J85" s="136">
        <v>30454</v>
      </c>
      <c r="K85" s="136">
        <v>46682</v>
      </c>
      <c r="L85" s="136">
        <v>15440</v>
      </c>
      <c r="M85" s="136">
        <v>20886</v>
      </c>
      <c r="N85" s="136">
        <v>17662</v>
      </c>
      <c r="O85" s="136">
        <v>1980</v>
      </c>
      <c r="P85" s="136">
        <v>61941</v>
      </c>
      <c r="Q85" s="136">
        <v>48256</v>
      </c>
      <c r="R85" s="136">
        <v>272391</v>
      </c>
      <c r="S85" s="136">
        <v>332339</v>
      </c>
      <c r="T85" s="136">
        <v>357114</v>
      </c>
      <c r="U85" s="136">
        <v>198009</v>
      </c>
      <c r="V85" s="136">
        <v>467044</v>
      </c>
      <c r="W85" s="136">
        <v>471856</v>
      </c>
      <c r="X85" s="136">
        <v>601227</v>
      </c>
      <c r="Y85" s="136">
        <v>596244</v>
      </c>
      <c r="Z85" s="136">
        <v>770089</v>
      </c>
      <c r="AA85" s="136">
        <v>853945</v>
      </c>
      <c r="AB85" s="136">
        <v>892120</v>
      </c>
    </row>
    <row r="86" spans="1:28">
      <c r="A86" s="136" t="s">
        <v>253</v>
      </c>
      <c r="B86" s="136" t="s">
        <v>312</v>
      </c>
      <c r="C86" s="136" t="s">
        <v>737</v>
      </c>
      <c r="D86" s="144" t="s">
        <v>738</v>
      </c>
      <c r="E86" s="136">
        <v>57417</v>
      </c>
      <c r="F86" s="136">
        <v>3630</v>
      </c>
      <c r="G86" s="136">
        <v>0</v>
      </c>
      <c r="H86" s="136">
        <v>0</v>
      </c>
      <c r="I86" s="136">
        <v>1260</v>
      </c>
      <c r="J86" s="136">
        <v>205968</v>
      </c>
      <c r="K86" s="136">
        <v>226407</v>
      </c>
      <c r="L86" s="136">
        <v>525381</v>
      </c>
      <c r="M86" s="136">
        <v>350765</v>
      </c>
      <c r="N86" s="136">
        <v>561860</v>
      </c>
      <c r="O86" s="136">
        <v>709628</v>
      </c>
      <c r="P86" s="136">
        <v>889121</v>
      </c>
      <c r="Q86" s="136">
        <v>1102344</v>
      </c>
      <c r="R86" s="136">
        <v>1027545</v>
      </c>
      <c r="S86" s="136">
        <v>1013140</v>
      </c>
      <c r="T86" s="136">
        <v>2350498</v>
      </c>
      <c r="U86" s="136">
        <v>2675111</v>
      </c>
      <c r="V86" s="136">
        <v>1751810</v>
      </c>
      <c r="W86" s="136">
        <v>2862364</v>
      </c>
      <c r="X86" s="136">
        <v>1974150</v>
      </c>
      <c r="Y86" s="136">
        <v>3067966</v>
      </c>
      <c r="Z86" s="136">
        <v>3103375</v>
      </c>
      <c r="AA86" s="136">
        <v>3407983</v>
      </c>
      <c r="AB86" s="136">
        <v>881460</v>
      </c>
    </row>
    <row r="87" spans="1:28">
      <c r="A87" s="136" t="s">
        <v>253</v>
      </c>
      <c r="B87" s="136" t="s">
        <v>312</v>
      </c>
      <c r="C87" s="136" t="s">
        <v>739</v>
      </c>
      <c r="D87" s="144" t="s">
        <v>740</v>
      </c>
      <c r="E87" s="136">
        <v>53728</v>
      </c>
      <c r="F87" s="136">
        <v>0</v>
      </c>
      <c r="G87" s="136">
        <v>0</v>
      </c>
      <c r="H87" s="136">
        <v>0</v>
      </c>
      <c r="I87" s="136">
        <v>0</v>
      </c>
      <c r="J87" s="136">
        <v>0</v>
      </c>
      <c r="K87" s="136">
        <v>0</v>
      </c>
      <c r="L87" s="136">
        <v>0</v>
      </c>
      <c r="M87" s="136">
        <v>870</v>
      </c>
      <c r="N87" s="136">
        <v>27367</v>
      </c>
      <c r="O87" s="136">
        <v>279192</v>
      </c>
      <c r="P87" s="136">
        <v>365055</v>
      </c>
      <c r="Q87" s="136">
        <v>567980</v>
      </c>
      <c r="R87" s="136">
        <v>565410</v>
      </c>
      <c r="S87" s="136">
        <v>419898</v>
      </c>
      <c r="T87" s="136">
        <v>250564</v>
      </c>
      <c r="U87" s="136">
        <v>2574836</v>
      </c>
      <c r="V87" s="136">
        <v>1301527</v>
      </c>
      <c r="W87" s="136">
        <v>2171956</v>
      </c>
      <c r="X87" s="136">
        <v>915625</v>
      </c>
      <c r="Y87" s="136">
        <v>2203960</v>
      </c>
      <c r="Z87" s="136">
        <v>3708131</v>
      </c>
      <c r="AA87" s="136">
        <v>2873101</v>
      </c>
      <c r="AB87" s="136">
        <v>1441292</v>
      </c>
    </row>
    <row r="88" spans="1:28">
      <c r="A88" s="136" t="s">
        <v>253</v>
      </c>
      <c r="B88" s="136" t="s">
        <v>312</v>
      </c>
      <c r="C88" s="136" t="s">
        <v>317</v>
      </c>
      <c r="D88" s="144" t="s">
        <v>318</v>
      </c>
      <c r="E88" s="136">
        <v>656444</v>
      </c>
      <c r="F88" s="136">
        <v>55583</v>
      </c>
      <c r="G88" s="136">
        <v>131</v>
      </c>
      <c r="H88" s="136">
        <v>71</v>
      </c>
      <c r="I88" s="136">
        <v>69</v>
      </c>
      <c r="J88" s="136">
        <v>8704</v>
      </c>
      <c r="K88" s="136">
        <v>21311</v>
      </c>
      <c r="L88" s="136">
        <v>403996</v>
      </c>
      <c r="M88" s="136">
        <v>262117</v>
      </c>
      <c r="N88" s="136">
        <v>1735103</v>
      </c>
      <c r="O88" s="136">
        <v>1354866</v>
      </c>
      <c r="P88" s="136">
        <v>2825537</v>
      </c>
      <c r="Q88" s="136">
        <v>2034367</v>
      </c>
      <c r="R88" s="136">
        <v>2578155</v>
      </c>
      <c r="S88" s="136">
        <v>3552372</v>
      </c>
      <c r="T88" s="136">
        <v>2902137</v>
      </c>
      <c r="U88" s="136">
        <v>5646013</v>
      </c>
      <c r="V88" s="136">
        <v>5604728</v>
      </c>
      <c r="W88" s="136">
        <v>7041785</v>
      </c>
      <c r="X88" s="136">
        <v>5321631</v>
      </c>
      <c r="Y88" s="136">
        <v>7351375</v>
      </c>
      <c r="Z88" s="136">
        <v>6725369</v>
      </c>
      <c r="AA88" s="136">
        <v>4827113</v>
      </c>
      <c r="AB88" s="136">
        <v>5224987</v>
      </c>
    </row>
    <row r="89" spans="1:28">
      <c r="A89" s="136" t="s">
        <v>253</v>
      </c>
      <c r="B89" s="136" t="s">
        <v>312</v>
      </c>
      <c r="C89" s="136" t="s">
        <v>741</v>
      </c>
      <c r="D89" s="144" t="s">
        <v>742</v>
      </c>
      <c r="E89" s="136">
        <v>83377</v>
      </c>
      <c r="F89" s="136">
        <v>0</v>
      </c>
      <c r="G89" s="136">
        <v>0</v>
      </c>
      <c r="H89" s="136">
        <v>0</v>
      </c>
      <c r="I89" s="136">
        <v>0</v>
      </c>
      <c r="J89" s="136">
        <v>0</v>
      </c>
      <c r="K89" s="136">
        <v>48001</v>
      </c>
      <c r="L89" s="136">
        <v>840342</v>
      </c>
      <c r="M89" s="136">
        <v>539544</v>
      </c>
      <c r="N89" s="136">
        <v>700443</v>
      </c>
      <c r="O89" s="136">
        <v>229934</v>
      </c>
      <c r="P89" s="136">
        <v>493028</v>
      </c>
      <c r="Q89" s="136">
        <v>431286</v>
      </c>
      <c r="R89" s="136">
        <v>2173317</v>
      </c>
      <c r="S89" s="136">
        <v>907289</v>
      </c>
      <c r="T89" s="136">
        <v>839677</v>
      </c>
      <c r="U89" s="136">
        <v>2091337</v>
      </c>
      <c r="V89" s="136">
        <v>976019</v>
      </c>
      <c r="W89" s="136">
        <v>2680426</v>
      </c>
      <c r="X89" s="136">
        <v>1942412</v>
      </c>
      <c r="Y89" s="136">
        <v>2756103</v>
      </c>
      <c r="Z89" s="136">
        <v>3162923</v>
      </c>
      <c r="AA89" s="136">
        <v>2492534</v>
      </c>
      <c r="AB89" s="136">
        <v>1912240</v>
      </c>
    </row>
    <row r="90" spans="1:28">
      <c r="A90" s="136" t="s">
        <v>253</v>
      </c>
      <c r="B90" s="136" t="s">
        <v>309</v>
      </c>
      <c r="C90" s="136" t="s">
        <v>743</v>
      </c>
      <c r="D90" s="144" t="s">
        <v>744</v>
      </c>
      <c r="E90" s="136">
        <v>314864</v>
      </c>
      <c r="F90" s="136">
        <v>58724</v>
      </c>
      <c r="G90" s="136">
        <v>6889</v>
      </c>
      <c r="H90" s="136">
        <v>6728</v>
      </c>
      <c r="I90" s="136">
        <v>2202</v>
      </c>
      <c r="J90" s="136">
        <v>378527</v>
      </c>
      <c r="K90" s="136">
        <v>1096774</v>
      </c>
      <c r="L90" s="136">
        <v>750256</v>
      </c>
      <c r="M90" s="136">
        <v>1731201</v>
      </c>
      <c r="N90" s="136">
        <v>1496449</v>
      </c>
      <c r="O90" s="136">
        <v>3770221</v>
      </c>
      <c r="P90" s="136">
        <v>3132681</v>
      </c>
      <c r="Q90" s="136">
        <v>3635853</v>
      </c>
      <c r="R90" s="136">
        <v>2377399</v>
      </c>
      <c r="S90" s="136">
        <v>3241222</v>
      </c>
      <c r="T90" s="136">
        <v>3605050</v>
      </c>
      <c r="U90" s="136">
        <v>5553044</v>
      </c>
      <c r="V90" s="136">
        <v>4796195</v>
      </c>
      <c r="W90" s="136">
        <v>6645440</v>
      </c>
      <c r="X90" s="136">
        <v>6056540</v>
      </c>
      <c r="Y90" s="136">
        <v>5719546</v>
      </c>
      <c r="Z90" s="136">
        <v>7858991</v>
      </c>
      <c r="AA90" s="136">
        <v>6351093</v>
      </c>
      <c r="AB90" s="136">
        <v>2418728</v>
      </c>
    </row>
    <row r="91" spans="1:28">
      <c r="A91" s="136" t="s">
        <v>253</v>
      </c>
      <c r="B91" s="136" t="s">
        <v>309</v>
      </c>
      <c r="C91" s="136" t="s">
        <v>319</v>
      </c>
      <c r="D91" s="144" t="s">
        <v>320</v>
      </c>
      <c r="E91" s="136">
        <v>275142</v>
      </c>
      <c r="F91" s="136">
        <v>10883</v>
      </c>
      <c r="G91" s="136">
        <v>10606</v>
      </c>
      <c r="H91" s="136">
        <v>3338</v>
      </c>
      <c r="I91" s="136">
        <v>67947</v>
      </c>
      <c r="J91" s="136">
        <v>331462</v>
      </c>
      <c r="K91" s="136">
        <v>2368955</v>
      </c>
      <c r="L91" s="136">
        <v>4176500</v>
      </c>
      <c r="M91" s="136">
        <v>6402694</v>
      </c>
      <c r="N91" s="136">
        <v>5007962</v>
      </c>
      <c r="O91" s="136">
        <v>5695671</v>
      </c>
      <c r="P91" s="136">
        <v>5960124</v>
      </c>
      <c r="Q91" s="136">
        <v>6180855</v>
      </c>
      <c r="R91" s="136">
        <v>5577316</v>
      </c>
      <c r="S91" s="136">
        <v>4943027</v>
      </c>
      <c r="T91" s="136">
        <v>11855166</v>
      </c>
      <c r="U91" s="136">
        <v>13354268</v>
      </c>
      <c r="V91" s="136">
        <v>10846988</v>
      </c>
      <c r="W91" s="136">
        <v>12432920</v>
      </c>
      <c r="X91" s="136">
        <v>12683452</v>
      </c>
      <c r="Y91" s="136">
        <v>16592985</v>
      </c>
      <c r="Z91" s="136">
        <v>14767615</v>
      </c>
      <c r="AA91" s="136">
        <v>12457832</v>
      </c>
      <c r="AB91" s="136">
        <v>4044314</v>
      </c>
    </row>
    <row r="92" spans="1:28">
      <c r="A92" s="136" t="s">
        <v>323</v>
      </c>
      <c r="B92" s="136" t="s">
        <v>324</v>
      </c>
      <c r="C92" s="136" t="s">
        <v>325</v>
      </c>
      <c r="D92" s="144" t="s">
        <v>326</v>
      </c>
      <c r="E92" s="136">
        <v>751392</v>
      </c>
      <c r="F92" s="136">
        <v>1059374</v>
      </c>
      <c r="G92" s="136">
        <v>1018075</v>
      </c>
      <c r="H92" s="136">
        <v>1010757</v>
      </c>
      <c r="I92" s="136">
        <v>1001530</v>
      </c>
      <c r="J92" s="136">
        <v>1003471</v>
      </c>
      <c r="K92" s="136">
        <v>956491</v>
      </c>
      <c r="L92" s="136">
        <v>511161</v>
      </c>
      <c r="M92" s="136">
        <v>777969</v>
      </c>
      <c r="N92" s="136">
        <v>727822</v>
      </c>
      <c r="O92" s="136">
        <v>413079</v>
      </c>
      <c r="P92" s="136">
        <v>460099</v>
      </c>
      <c r="Q92" s="136">
        <v>516336</v>
      </c>
      <c r="R92" s="136">
        <v>0</v>
      </c>
      <c r="S92" s="136">
        <v>9821</v>
      </c>
      <c r="T92" s="136">
        <v>5674</v>
      </c>
      <c r="U92" s="136">
        <v>0</v>
      </c>
      <c r="V92" s="136">
        <v>0</v>
      </c>
      <c r="W92" s="136">
        <v>0</v>
      </c>
      <c r="X92" s="136">
        <v>0</v>
      </c>
      <c r="Y92" s="136">
        <v>0</v>
      </c>
      <c r="Z92" s="136">
        <v>0</v>
      </c>
      <c r="AA92" s="136">
        <v>572784</v>
      </c>
      <c r="AB92" s="136">
        <v>1112529</v>
      </c>
    </row>
    <row r="93" spans="1:28">
      <c r="A93" s="136" t="s">
        <v>323</v>
      </c>
      <c r="B93" s="136" t="s">
        <v>324</v>
      </c>
      <c r="C93" s="136" t="s">
        <v>331</v>
      </c>
      <c r="D93" s="144" t="s">
        <v>332</v>
      </c>
      <c r="E93" s="136">
        <v>644</v>
      </c>
      <c r="F93" s="136">
        <v>0</v>
      </c>
      <c r="G93" s="136">
        <v>0</v>
      </c>
      <c r="H93" s="136">
        <v>0</v>
      </c>
      <c r="I93" s="136">
        <v>0</v>
      </c>
      <c r="J93" s="136">
        <v>0</v>
      </c>
      <c r="K93" s="136">
        <v>0</v>
      </c>
      <c r="L93" s="136">
        <v>0</v>
      </c>
      <c r="M93" s="136">
        <v>0</v>
      </c>
      <c r="N93" s="136">
        <v>0</v>
      </c>
      <c r="O93" s="136">
        <v>0</v>
      </c>
      <c r="P93" s="136">
        <v>0</v>
      </c>
      <c r="Q93" s="136">
        <v>0</v>
      </c>
      <c r="R93" s="136">
        <v>0</v>
      </c>
      <c r="S93" s="136">
        <v>0</v>
      </c>
      <c r="T93" s="136">
        <v>0</v>
      </c>
      <c r="U93" s="136">
        <v>0</v>
      </c>
      <c r="V93" s="136">
        <v>0</v>
      </c>
      <c r="W93" s="136">
        <v>174290</v>
      </c>
      <c r="X93" s="136">
        <v>257470</v>
      </c>
      <c r="Y93" s="136">
        <v>118785</v>
      </c>
      <c r="Z93" s="136">
        <v>126697</v>
      </c>
      <c r="AA93" s="136">
        <v>111676</v>
      </c>
      <c r="AB93" s="136">
        <v>23479</v>
      </c>
    </row>
    <row r="94" spans="1:28">
      <c r="A94" s="136" t="s">
        <v>333</v>
      </c>
      <c r="B94" s="136" t="s">
        <v>334</v>
      </c>
      <c r="C94" s="136" t="s">
        <v>745</v>
      </c>
      <c r="D94" s="144" t="s">
        <v>746</v>
      </c>
      <c r="E94" s="136">
        <v>0</v>
      </c>
      <c r="F94" s="136">
        <v>0</v>
      </c>
      <c r="G94" s="136">
        <v>0</v>
      </c>
      <c r="H94" s="136">
        <v>0</v>
      </c>
      <c r="I94" s="136">
        <v>0</v>
      </c>
      <c r="J94" s="136">
        <v>0</v>
      </c>
      <c r="K94" s="136">
        <v>0</v>
      </c>
      <c r="L94" s="136">
        <v>138873</v>
      </c>
      <c r="M94" s="136">
        <v>134842</v>
      </c>
      <c r="N94" s="136">
        <v>94157</v>
      </c>
      <c r="O94" s="136">
        <v>6595</v>
      </c>
      <c r="P94" s="136">
        <v>6595</v>
      </c>
      <c r="Q94" s="136">
        <v>6637</v>
      </c>
      <c r="R94" s="136">
        <v>53964</v>
      </c>
      <c r="S94" s="136">
        <v>97371</v>
      </c>
      <c r="T94" s="136">
        <v>742318</v>
      </c>
      <c r="U94" s="136">
        <v>1191757</v>
      </c>
      <c r="V94" s="136">
        <v>1048061</v>
      </c>
      <c r="W94" s="136">
        <v>935352</v>
      </c>
      <c r="X94" s="136">
        <v>1070896</v>
      </c>
      <c r="Y94" s="136">
        <v>1655368</v>
      </c>
      <c r="Z94" s="136">
        <v>969780</v>
      </c>
      <c r="AA94" s="136">
        <v>1468680</v>
      </c>
      <c r="AB94" s="136">
        <v>91739</v>
      </c>
    </row>
    <row r="95" spans="1:28">
      <c r="A95" s="136" t="s">
        <v>333</v>
      </c>
      <c r="B95" s="136" t="s">
        <v>334</v>
      </c>
      <c r="C95" s="136" t="s">
        <v>747</v>
      </c>
      <c r="D95" s="144" t="s">
        <v>748</v>
      </c>
      <c r="E95" s="136">
        <v>0</v>
      </c>
      <c r="F95" s="136">
        <v>0</v>
      </c>
      <c r="G95" s="136">
        <v>0</v>
      </c>
      <c r="H95" s="136">
        <v>0</v>
      </c>
      <c r="I95" s="136">
        <v>0</v>
      </c>
      <c r="J95" s="136">
        <v>0</v>
      </c>
      <c r="K95" s="136">
        <v>0</v>
      </c>
      <c r="L95" s="136">
        <v>0</v>
      </c>
      <c r="M95" s="136">
        <v>191865</v>
      </c>
      <c r="N95" s="136">
        <v>511403</v>
      </c>
      <c r="O95" s="136">
        <v>161404</v>
      </c>
      <c r="P95" s="136">
        <v>861190</v>
      </c>
      <c r="Q95" s="136">
        <v>812972</v>
      </c>
      <c r="R95" s="136">
        <v>1210928</v>
      </c>
      <c r="S95" s="136">
        <v>1163097</v>
      </c>
      <c r="T95" s="136">
        <v>775830</v>
      </c>
      <c r="U95" s="136">
        <v>1499662</v>
      </c>
      <c r="V95" s="136">
        <v>1288268</v>
      </c>
      <c r="W95" s="136">
        <v>1920185</v>
      </c>
      <c r="X95" s="136">
        <v>1379693</v>
      </c>
      <c r="Y95" s="136">
        <v>2386560</v>
      </c>
      <c r="Z95" s="136">
        <v>2467896</v>
      </c>
      <c r="AA95" s="136">
        <v>1046614</v>
      </c>
      <c r="AB95" s="136">
        <v>51083</v>
      </c>
    </row>
    <row r="96" spans="1:28">
      <c r="A96" s="136" t="s">
        <v>333</v>
      </c>
      <c r="B96" s="136" t="s">
        <v>334</v>
      </c>
      <c r="C96" s="136" t="s">
        <v>749</v>
      </c>
      <c r="D96" s="144" t="s">
        <v>750</v>
      </c>
      <c r="E96" s="136">
        <v>0</v>
      </c>
      <c r="F96" s="136">
        <v>0</v>
      </c>
      <c r="G96" s="136">
        <v>0</v>
      </c>
      <c r="H96" s="136">
        <v>0</v>
      </c>
      <c r="I96" s="136">
        <v>0</v>
      </c>
      <c r="J96" s="136">
        <v>0</v>
      </c>
      <c r="K96" s="136">
        <v>0</v>
      </c>
      <c r="L96" s="136">
        <v>0</v>
      </c>
      <c r="M96" s="136">
        <v>0</v>
      </c>
      <c r="N96" s="136">
        <v>0</v>
      </c>
      <c r="O96" s="136">
        <v>0</v>
      </c>
      <c r="P96" s="136">
        <v>0</v>
      </c>
      <c r="Q96" s="136">
        <v>0</v>
      </c>
      <c r="R96" s="136">
        <v>0</v>
      </c>
      <c r="S96" s="136">
        <v>56741</v>
      </c>
      <c r="T96" s="136">
        <v>1620392</v>
      </c>
      <c r="U96" s="136">
        <v>1713859</v>
      </c>
      <c r="V96" s="136">
        <v>1012216</v>
      </c>
      <c r="W96" s="136">
        <v>1721826</v>
      </c>
      <c r="X96" s="136">
        <v>2130264</v>
      </c>
      <c r="Y96" s="136">
        <v>2608450</v>
      </c>
      <c r="Z96" s="136">
        <v>1766461</v>
      </c>
      <c r="AA96" s="136">
        <v>654965</v>
      </c>
      <c r="AB96" s="136">
        <v>3046</v>
      </c>
    </row>
    <row r="97" spans="1:28">
      <c r="A97" s="136" t="s">
        <v>333</v>
      </c>
      <c r="B97" s="136" t="s">
        <v>334</v>
      </c>
      <c r="C97" s="136" t="s">
        <v>751</v>
      </c>
      <c r="D97" s="144" t="s">
        <v>752</v>
      </c>
      <c r="E97" s="136">
        <v>10363</v>
      </c>
      <c r="F97" s="136">
        <v>0</v>
      </c>
      <c r="G97" s="136">
        <v>0</v>
      </c>
      <c r="H97" s="136">
        <v>0</v>
      </c>
      <c r="I97" s="136">
        <v>970</v>
      </c>
      <c r="J97" s="136">
        <v>0</v>
      </c>
      <c r="K97" s="136">
        <v>0</v>
      </c>
      <c r="L97" s="136">
        <v>982</v>
      </c>
      <c r="M97" s="136">
        <v>29692</v>
      </c>
      <c r="N97" s="136">
        <v>49279</v>
      </c>
      <c r="O97" s="136">
        <v>37924</v>
      </c>
      <c r="P97" s="136">
        <v>30971</v>
      </c>
      <c r="Q97" s="136">
        <v>20646</v>
      </c>
      <c r="R97" s="136">
        <v>29982</v>
      </c>
      <c r="S97" s="136">
        <v>39883</v>
      </c>
      <c r="T97" s="136">
        <v>692277</v>
      </c>
      <c r="U97" s="136">
        <v>1630851</v>
      </c>
      <c r="V97" s="136">
        <v>1516840</v>
      </c>
      <c r="W97" s="136">
        <v>1660294</v>
      </c>
      <c r="X97" s="136">
        <v>1645383</v>
      </c>
      <c r="Y97" s="136">
        <v>2043394</v>
      </c>
      <c r="Z97" s="136">
        <v>1907479</v>
      </c>
      <c r="AA97" s="136">
        <v>1304018</v>
      </c>
      <c r="AB97" s="136">
        <v>154358</v>
      </c>
    </row>
    <row r="98" spans="1:28">
      <c r="A98" s="136" t="s">
        <v>333</v>
      </c>
      <c r="B98" s="136" t="s">
        <v>334</v>
      </c>
      <c r="C98" s="136" t="s">
        <v>755</v>
      </c>
      <c r="D98" s="144" t="s">
        <v>756</v>
      </c>
      <c r="E98" s="136">
        <v>31353</v>
      </c>
      <c r="F98" s="136">
        <v>0</v>
      </c>
      <c r="G98" s="136">
        <v>0</v>
      </c>
      <c r="H98" s="136">
        <v>0</v>
      </c>
      <c r="I98" s="136">
        <v>64434</v>
      </c>
      <c r="J98" s="136">
        <v>363094</v>
      </c>
      <c r="K98" s="136">
        <v>683288</v>
      </c>
      <c r="L98" s="136">
        <v>6931552</v>
      </c>
      <c r="M98" s="136">
        <v>5230369</v>
      </c>
      <c r="N98" s="136">
        <v>7696819</v>
      </c>
      <c r="O98" s="136">
        <v>6527157</v>
      </c>
      <c r="P98" s="136">
        <v>4423813</v>
      </c>
      <c r="Q98" s="136">
        <v>8341918</v>
      </c>
      <c r="R98" s="136">
        <v>5508025</v>
      </c>
      <c r="S98" s="136">
        <v>5935673</v>
      </c>
      <c r="T98" s="136">
        <v>11764600</v>
      </c>
      <c r="U98" s="136">
        <v>11812060</v>
      </c>
      <c r="V98" s="136">
        <v>5573847</v>
      </c>
      <c r="W98" s="136">
        <v>9090797</v>
      </c>
      <c r="X98" s="136">
        <v>14864790</v>
      </c>
      <c r="Y98" s="136">
        <v>15007875</v>
      </c>
      <c r="Z98" s="136">
        <v>14844547</v>
      </c>
      <c r="AA98" s="136">
        <v>5981485</v>
      </c>
      <c r="AB98" s="136">
        <v>203367</v>
      </c>
    </row>
    <row r="99" spans="1:28">
      <c r="A99" s="136" t="s">
        <v>333</v>
      </c>
      <c r="B99" s="136" t="s">
        <v>334</v>
      </c>
      <c r="C99" s="136" t="s">
        <v>753</v>
      </c>
      <c r="D99" s="144" t="s">
        <v>754</v>
      </c>
      <c r="E99" s="136">
        <v>0</v>
      </c>
      <c r="F99" s="136">
        <v>0</v>
      </c>
      <c r="G99" s="136">
        <v>0</v>
      </c>
      <c r="H99" s="136">
        <v>0</v>
      </c>
      <c r="I99" s="136">
        <v>0</v>
      </c>
      <c r="J99" s="136">
        <v>0</v>
      </c>
      <c r="K99" s="136">
        <v>0</v>
      </c>
      <c r="L99" s="136">
        <v>0</v>
      </c>
      <c r="M99" s="136">
        <v>0</v>
      </c>
      <c r="N99" s="136">
        <v>11222</v>
      </c>
      <c r="O99" s="136">
        <v>116126</v>
      </c>
      <c r="P99" s="136">
        <v>242894</v>
      </c>
      <c r="Q99" s="136">
        <v>430158</v>
      </c>
      <c r="R99" s="136">
        <v>451071</v>
      </c>
      <c r="S99" s="136">
        <v>828887</v>
      </c>
      <c r="T99" s="136">
        <v>1480619</v>
      </c>
      <c r="U99" s="136">
        <v>1330833</v>
      </c>
      <c r="V99" s="136">
        <v>1047573</v>
      </c>
      <c r="W99" s="136">
        <v>1455750</v>
      </c>
      <c r="X99" s="136">
        <v>2316157</v>
      </c>
      <c r="Y99" s="136">
        <v>1608284</v>
      </c>
      <c r="Z99" s="136">
        <v>2388798</v>
      </c>
      <c r="AA99" s="136">
        <v>1598509</v>
      </c>
      <c r="AB99" s="136">
        <v>35923</v>
      </c>
    </row>
    <row r="100" spans="1:28">
      <c r="A100" s="136" t="s">
        <v>333</v>
      </c>
      <c r="B100" s="136" t="s">
        <v>334</v>
      </c>
      <c r="C100" s="136" t="s">
        <v>974</v>
      </c>
      <c r="D100" s="144" t="s">
        <v>975</v>
      </c>
      <c r="E100" s="136">
        <v>42476</v>
      </c>
      <c r="F100" s="136">
        <v>0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136">
        <v>0</v>
      </c>
      <c r="Q100" s="136">
        <v>0</v>
      </c>
      <c r="R100" s="136">
        <v>0</v>
      </c>
      <c r="S100" s="136">
        <v>0</v>
      </c>
      <c r="T100" s="136">
        <v>49820</v>
      </c>
      <c r="U100" s="136">
        <v>566950</v>
      </c>
      <c r="V100" s="136">
        <v>1078218</v>
      </c>
      <c r="W100" s="136">
        <v>1128921</v>
      </c>
      <c r="X100" s="136">
        <v>1168316</v>
      </c>
      <c r="Y100" s="136">
        <v>1161874</v>
      </c>
      <c r="Z100" s="136">
        <v>1111823</v>
      </c>
      <c r="AA100" s="136">
        <v>1192476</v>
      </c>
      <c r="AB100" s="136">
        <v>365025</v>
      </c>
    </row>
    <row r="101" spans="1:28">
      <c r="A101" s="136" t="s">
        <v>333</v>
      </c>
      <c r="B101" s="136" t="s">
        <v>334</v>
      </c>
      <c r="C101" s="136" t="s">
        <v>757</v>
      </c>
      <c r="D101" s="144" t="s">
        <v>758</v>
      </c>
      <c r="E101" s="136">
        <v>63927</v>
      </c>
      <c r="F101" s="136">
        <v>95450</v>
      </c>
      <c r="G101" s="136">
        <v>184545</v>
      </c>
      <c r="H101" s="136">
        <v>133473</v>
      </c>
      <c r="I101" s="136">
        <v>124143</v>
      </c>
      <c r="J101" s="136">
        <v>0</v>
      </c>
      <c r="K101" s="136">
        <v>1</v>
      </c>
      <c r="L101" s="136">
        <v>0</v>
      </c>
      <c r="M101" s="136">
        <v>0</v>
      </c>
      <c r="N101" s="136">
        <v>6684</v>
      </c>
      <c r="O101" s="136">
        <v>33634</v>
      </c>
      <c r="P101" s="136">
        <v>779370</v>
      </c>
      <c r="Q101" s="136">
        <v>1501971</v>
      </c>
      <c r="R101" s="136">
        <v>1176413</v>
      </c>
      <c r="S101" s="136">
        <v>2183766</v>
      </c>
      <c r="T101" s="136">
        <v>3138661</v>
      </c>
      <c r="U101" s="136">
        <v>3128647</v>
      </c>
      <c r="V101" s="136">
        <v>3983552</v>
      </c>
      <c r="W101" s="136">
        <v>3214313</v>
      </c>
      <c r="X101" s="136">
        <v>4179017</v>
      </c>
      <c r="Y101" s="136">
        <v>4762026</v>
      </c>
      <c r="Z101" s="136">
        <v>3722113</v>
      </c>
      <c r="AA101" s="136">
        <v>2525149</v>
      </c>
      <c r="AB101" s="136">
        <v>303818</v>
      </c>
    </row>
    <row r="102" spans="1:28">
      <c r="A102" s="136" t="s">
        <v>333</v>
      </c>
      <c r="B102" s="136" t="s">
        <v>334</v>
      </c>
      <c r="C102" s="136" t="s">
        <v>337</v>
      </c>
      <c r="D102" s="144" t="s">
        <v>338</v>
      </c>
      <c r="E102" s="136">
        <v>58187</v>
      </c>
      <c r="F102" s="136">
        <v>7421</v>
      </c>
      <c r="G102" s="136">
        <v>10</v>
      </c>
      <c r="H102" s="136">
        <v>12</v>
      </c>
      <c r="I102" s="136">
        <v>24</v>
      </c>
      <c r="J102" s="136">
        <v>4</v>
      </c>
      <c r="K102" s="136">
        <v>6</v>
      </c>
      <c r="L102" s="136">
        <v>51933</v>
      </c>
      <c r="M102" s="136">
        <v>668785</v>
      </c>
      <c r="N102" s="136">
        <v>1577773</v>
      </c>
      <c r="O102" s="136">
        <v>1404129</v>
      </c>
      <c r="P102" s="136">
        <v>1470011</v>
      </c>
      <c r="Q102" s="136">
        <v>1686203</v>
      </c>
      <c r="R102" s="136">
        <v>2324312</v>
      </c>
      <c r="S102" s="136">
        <v>2124861</v>
      </c>
      <c r="T102" s="136">
        <v>2365323</v>
      </c>
      <c r="U102" s="136">
        <v>4135391</v>
      </c>
      <c r="V102" s="136">
        <v>2996623</v>
      </c>
      <c r="W102" s="136">
        <v>3261450</v>
      </c>
      <c r="X102" s="136">
        <v>3914014</v>
      </c>
      <c r="Y102" s="136">
        <v>5858746</v>
      </c>
      <c r="Z102" s="136">
        <v>5557560</v>
      </c>
      <c r="AA102" s="136">
        <v>2236225</v>
      </c>
      <c r="AB102" s="136">
        <v>243803</v>
      </c>
    </row>
    <row r="103" spans="1:28">
      <c r="A103" s="136" t="s">
        <v>333</v>
      </c>
      <c r="B103" s="136" t="s">
        <v>334</v>
      </c>
      <c r="C103" s="136" t="s">
        <v>759</v>
      </c>
      <c r="D103" s="144" t="s">
        <v>760</v>
      </c>
      <c r="E103" s="136">
        <v>3806</v>
      </c>
      <c r="F103" s="136">
        <v>3806</v>
      </c>
      <c r="G103" s="136">
        <v>3806</v>
      </c>
      <c r="H103" s="136">
        <v>3806</v>
      </c>
      <c r="I103" s="136">
        <v>3806</v>
      </c>
      <c r="J103" s="136">
        <v>3806</v>
      </c>
      <c r="K103" s="136">
        <v>3806</v>
      </c>
      <c r="L103" s="136">
        <v>3806</v>
      </c>
      <c r="M103" s="136">
        <v>112531</v>
      </c>
      <c r="N103" s="136">
        <v>332000</v>
      </c>
      <c r="O103" s="136">
        <v>471984</v>
      </c>
      <c r="P103" s="136">
        <v>812315</v>
      </c>
      <c r="Q103" s="136">
        <v>1046275</v>
      </c>
      <c r="R103" s="136">
        <v>604646</v>
      </c>
      <c r="S103" s="136">
        <v>647314</v>
      </c>
      <c r="T103" s="136">
        <v>2748534</v>
      </c>
      <c r="U103" s="136">
        <v>3416587</v>
      </c>
      <c r="V103" s="136">
        <v>3647865</v>
      </c>
      <c r="W103" s="136">
        <v>2981432</v>
      </c>
      <c r="X103" s="136">
        <v>4452053</v>
      </c>
      <c r="Y103" s="136">
        <v>4554739</v>
      </c>
      <c r="Z103" s="136">
        <v>3810754</v>
      </c>
      <c r="AA103" s="136">
        <v>2332206</v>
      </c>
      <c r="AB103" s="136">
        <v>101971</v>
      </c>
    </row>
    <row r="104" spans="1:28">
      <c r="A104" s="136" t="s">
        <v>333</v>
      </c>
      <c r="B104" s="136" t="s">
        <v>339</v>
      </c>
      <c r="C104" s="136" t="s">
        <v>761</v>
      </c>
      <c r="D104" s="144" t="s">
        <v>762</v>
      </c>
      <c r="E104" s="136">
        <v>82439</v>
      </c>
      <c r="F104" s="136">
        <v>100878</v>
      </c>
      <c r="G104" s="136">
        <v>63968</v>
      </c>
      <c r="H104" s="136">
        <v>107400</v>
      </c>
      <c r="I104" s="136">
        <v>21361</v>
      </c>
      <c r="J104" s="136">
        <v>1515</v>
      </c>
      <c r="K104" s="136">
        <v>0</v>
      </c>
      <c r="L104" s="136">
        <v>0</v>
      </c>
      <c r="M104" s="136">
        <v>0</v>
      </c>
      <c r="N104" s="136">
        <v>0</v>
      </c>
      <c r="O104" s="136">
        <v>575</v>
      </c>
      <c r="P104" s="136">
        <v>10404</v>
      </c>
      <c r="Q104" s="136">
        <v>6491</v>
      </c>
      <c r="R104" s="136">
        <v>3197</v>
      </c>
      <c r="S104" s="136">
        <v>37119</v>
      </c>
      <c r="T104" s="136">
        <v>16068</v>
      </c>
      <c r="U104" s="136">
        <v>2240050</v>
      </c>
      <c r="V104" s="136">
        <v>2704615</v>
      </c>
      <c r="W104" s="136">
        <v>2511588</v>
      </c>
      <c r="X104" s="136">
        <v>3616888</v>
      </c>
      <c r="Y104" s="136">
        <v>3575268</v>
      </c>
      <c r="Z104" s="136">
        <v>4548559</v>
      </c>
      <c r="AA104" s="136">
        <v>3010700</v>
      </c>
      <c r="AB104" s="136">
        <v>324952</v>
      </c>
    </row>
    <row r="105" spans="1:28">
      <c r="A105" s="136" t="s">
        <v>333</v>
      </c>
      <c r="B105" s="136" t="s">
        <v>339</v>
      </c>
      <c r="C105" s="136" t="s">
        <v>340</v>
      </c>
      <c r="D105" s="144" t="s">
        <v>341</v>
      </c>
      <c r="E105" s="136">
        <v>454555</v>
      </c>
      <c r="F105" s="136">
        <v>17591</v>
      </c>
      <c r="G105" s="136">
        <v>0</v>
      </c>
      <c r="H105" s="136">
        <v>0</v>
      </c>
      <c r="I105" s="136">
        <v>0</v>
      </c>
      <c r="J105" s="136">
        <v>31946</v>
      </c>
      <c r="K105" s="136">
        <v>60569</v>
      </c>
      <c r="L105" s="136">
        <v>1626525</v>
      </c>
      <c r="M105" s="136">
        <v>3672942</v>
      </c>
      <c r="N105" s="136">
        <v>3031336</v>
      </c>
      <c r="O105" s="136">
        <v>4642530</v>
      </c>
      <c r="P105" s="136">
        <v>5034055</v>
      </c>
      <c r="Q105" s="136">
        <v>9637338</v>
      </c>
      <c r="R105" s="136">
        <v>7144285</v>
      </c>
      <c r="S105" s="136">
        <v>8877621</v>
      </c>
      <c r="T105" s="136">
        <v>9859331</v>
      </c>
      <c r="U105" s="136">
        <v>16282912</v>
      </c>
      <c r="V105" s="136">
        <v>9661258</v>
      </c>
      <c r="W105" s="136">
        <v>16487099</v>
      </c>
      <c r="X105" s="136">
        <v>8035866</v>
      </c>
      <c r="Y105" s="136">
        <v>22219233</v>
      </c>
      <c r="Z105" s="136">
        <v>25226673</v>
      </c>
      <c r="AA105" s="136">
        <v>6837230</v>
      </c>
      <c r="AB105" s="136">
        <v>395991</v>
      </c>
    </row>
    <row r="106" spans="1:28">
      <c r="A106" s="136" t="s">
        <v>333</v>
      </c>
      <c r="B106" s="136" t="s">
        <v>339</v>
      </c>
      <c r="C106" s="136" t="s">
        <v>342</v>
      </c>
      <c r="D106" s="144" t="s">
        <v>343</v>
      </c>
      <c r="E106" s="136">
        <v>507147</v>
      </c>
      <c r="F106" s="136">
        <v>945101</v>
      </c>
      <c r="G106" s="136">
        <v>835627</v>
      </c>
      <c r="H106" s="136">
        <v>1093318</v>
      </c>
      <c r="I106" s="136">
        <v>838591</v>
      </c>
      <c r="J106" s="136">
        <v>1133863</v>
      </c>
      <c r="K106" s="136">
        <v>753271</v>
      </c>
      <c r="L106" s="136">
        <v>1427431</v>
      </c>
      <c r="M106" s="136">
        <v>2074845</v>
      </c>
      <c r="N106" s="136">
        <v>5392024</v>
      </c>
      <c r="O106" s="136">
        <v>3444217</v>
      </c>
      <c r="P106" s="136">
        <v>5127289</v>
      </c>
      <c r="Q106" s="136">
        <v>2299121</v>
      </c>
      <c r="R106" s="136">
        <v>4155625</v>
      </c>
      <c r="S106" s="136">
        <v>1820478</v>
      </c>
      <c r="T106" s="136">
        <v>4570822</v>
      </c>
      <c r="U106" s="136">
        <v>11570713</v>
      </c>
      <c r="V106" s="136">
        <v>13207430</v>
      </c>
      <c r="W106" s="136">
        <v>4185330</v>
      </c>
      <c r="X106" s="136">
        <v>14399093</v>
      </c>
      <c r="Y106" s="136">
        <v>13617342</v>
      </c>
      <c r="Z106" s="136">
        <v>24224940</v>
      </c>
      <c r="AA106" s="136">
        <v>12104502</v>
      </c>
      <c r="AB106" s="136">
        <v>1582449</v>
      </c>
    </row>
    <row r="107" spans="1:28">
      <c r="A107" s="136" t="s">
        <v>333</v>
      </c>
      <c r="B107" s="136" t="s">
        <v>348</v>
      </c>
      <c r="C107" s="136" t="s">
        <v>351</v>
      </c>
      <c r="D107" s="144" t="s">
        <v>352</v>
      </c>
      <c r="E107" s="136">
        <v>80638</v>
      </c>
      <c r="F107" s="136">
        <v>22418</v>
      </c>
      <c r="G107" s="136">
        <v>0</v>
      </c>
      <c r="H107" s="136">
        <v>0</v>
      </c>
      <c r="I107" s="136">
        <v>0</v>
      </c>
      <c r="J107" s="136">
        <v>91968</v>
      </c>
      <c r="K107" s="136">
        <v>145574</v>
      </c>
      <c r="L107" s="136">
        <v>281913</v>
      </c>
      <c r="M107" s="136">
        <v>366375</v>
      </c>
      <c r="N107" s="136">
        <v>596731</v>
      </c>
      <c r="O107" s="136">
        <v>321313</v>
      </c>
      <c r="P107" s="136">
        <v>654444</v>
      </c>
      <c r="Q107" s="136">
        <v>904819</v>
      </c>
      <c r="R107" s="136">
        <v>889347</v>
      </c>
      <c r="S107" s="136">
        <v>1141054</v>
      </c>
      <c r="T107" s="136">
        <v>1483557</v>
      </c>
      <c r="U107" s="136">
        <v>3870009</v>
      </c>
      <c r="V107" s="136">
        <v>3626419</v>
      </c>
      <c r="W107" s="136">
        <v>3106287</v>
      </c>
      <c r="X107" s="136">
        <v>3287204</v>
      </c>
      <c r="Y107" s="136">
        <v>5244992</v>
      </c>
      <c r="Z107" s="136">
        <v>4866452</v>
      </c>
      <c r="AA107" s="136">
        <v>2407295</v>
      </c>
      <c r="AB107" s="136">
        <v>85002</v>
      </c>
    </row>
    <row r="108" spans="1:28">
      <c r="A108" s="136" t="s">
        <v>333</v>
      </c>
      <c r="B108" s="136" t="s">
        <v>348</v>
      </c>
      <c r="C108" s="136" t="s">
        <v>353</v>
      </c>
      <c r="D108" s="144" t="s">
        <v>354</v>
      </c>
      <c r="E108" s="136">
        <v>243668</v>
      </c>
      <c r="F108" s="136">
        <v>14707</v>
      </c>
      <c r="G108" s="136">
        <v>0</v>
      </c>
      <c r="H108" s="136">
        <v>0</v>
      </c>
      <c r="I108" s="136">
        <v>0</v>
      </c>
      <c r="J108" s="136">
        <v>80</v>
      </c>
      <c r="K108" s="136">
        <v>62240</v>
      </c>
      <c r="L108" s="136">
        <v>107156</v>
      </c>
      <c r="M108" s="136">
        <v>1428880</v>
      </c>
      <c r="N108" s="136">
        <v>2280988</v>
      </c>
      <c r="O108" s="136">
        <v>1407519</v>
      </c>
      <c r="P108" s="136">
        <v>2427098</v>
      </c>
      <c r="Q108" s="136">
        <v>2334133</v>
      </c>
      <c r="R108" s="136">
        <v>3051666</v>
      </c>
      <c r="S108" s="136">
        <v>2662884</v>
      </c>
      <c r="T108" s="136">
        <v>5537145</v>
      </c>
      <c r="U108" s="136">
        <v>6324094</v>
      </c>
      <c r="V108" s="136">
        <v>3133561</v>
      </c>
      <c r="W108" s="136">
        <v>6581324</v>
      </c>
      <c r="X108" s="136">
        <v>7804482</v>
      </c>
      <c r="Y108" s="136">
        <v>5223000</v>
      </c>
      <c r="Z108" s="136">
        <v>7119304</v>
      </c>
      <c r="AA108" s="136">
        <v>3672179</v>
      </c>
      <c r="AB108" s="136">
        <v>672090</v>
      </c>
    </row>
    <row r="109" spans="1:28">
      <c r="A109" s="136" t="s">
        <v>333</v>
      </c>
      <c r="B109" s="136" t="s">
        <v>348</v>
      </c>
      <c r="C109" s="136" t="s">
        <v>765</v>
      </c>
      <c r="D109" s="144" t="s">
        <v>766</v>
      </c>
      <c r="E109" s="136">
        <v>282560</v>
      </c>
      <c r="F109" s="136">
        <v>48362</v>
      </c>
      <c r="G109" s="136">
        <v>0</v>
      </c>
      <c r="H109" s="136">
        <v>0</v>
      </c>
      <c r="I109" s="136">
        <v>28513</v>
      </c>
      <c r="J109" s="136">
        <v>106032</v>
      </c>
      <c r="K109" s="136">
        <v>88493</v>
      </c>
      <c r="L109" s="136">
        <v>773488</v>
      </c>
      <c r="M109" s="136">
        <v>363343</v>
      </c>
      <c r="N109" s="136">
        <v>810249</v>
      </c>
      <c r="O109" s="136">
        <v>288823</v>
      </c>
      <c r="P109" s="136">
        <v>666555</v>
      </c>
      <c r="Q109" s="136">
        <v>628572</v>
      </c>
      <c r="R109" s="136">
        <v>473182</v>
      </c>
      <c r="S109" s="136">
        <v>491150</v>
      </c>
      <c r="T109" s="136">
        <v>3060362</v>
      </c>
      <c r="U109" s="136">
        <v>4474896</v>
      </c>
      <c r="V109" s="136">
        <v>1800621</v>
      </c>
      <c r="W109" s="136">
        <v>4755048</v>
      </c>
      <c r="X109" s="136">
        <v>4829725</v>
      </c>
      <c r="Y109" s="136">
        <v>5305188</v>
      </c>
      <c r="Z109" s="136">
        <v>5802046</v>
      </c>
      <c r="AA109" s="136">
        <v>3949456</v>
      </c>
      <c r="AB109" s="136">
        <v>1050518</v>
      </c>
    </row>
    <row r="110" spans="1:28">
      <c r="A110" s="136" t="s">
        <v>333</v>
      </c>
      <c r="B110" s="136" t="s">
        <v>348</v>
      </c>
      <c r="C110" s="136" t="s">
        <v>767</v>
      </c>
      <c r="D110" s="144" t="s">
        <v>768</v>
      </c>
      <c r="E110" s="136">
        <v>6896</v>
      </c>
      <c r="F110" s="136">
        <v>0</v>
      </c>
      <c r="G110" s="136">
        <v>0</v>
      </c>
      <c r="H110" s="136">
        <v>0</v>
      </c>
      <c r="I110" s="136">
        <v>0</v>
      </c>
      <c r="J110" s="136">
        <v>0</v>
      </c>
      <c r="K110" s="136">
        <v>0</v>
      </c>
      <c r="L110" s="136">
        <v>0</v>
      </c>
      <c r="M110" s="136">
        <v>0</v>
      </c>
      <c r="N110" s="136">
        <v>0</v>
      </c>
      <c r="O110" s="136">
        <v>27591</v>
      </c>
      <c r="P110" s="136">
        <v>309035</v>
      </c>
      <c r="Q110" s="136">
        <v>406930</v>
      </c>
      <c r="R110" s="136">
        <v>687358</v>
      </c>
      <c r="S110" s="136">
        <v>548443</v>
      </c>
      <c r="T110" s="136">
        <v>1320733</v>
      </c>
      <c r="U110" s="136">
        <v>2091928</v>
      </c>
      <c r="V110" s="136">
        <v>1768240</v>
      </c>
      <c r="W110" s="136">
        <v>1098674</v>
      </c>
      <c r="X110" s="136">
        <v>2163526</v>
      </c>
      <c r="Y110" s="136">
        <v>1767056</v>
      </c>
      <c r="Z110" s="136">
        <v>770480</v>
      </c>
      <c r="AA110" s="136">
        <v>450433</v>
      </c>
      <c r="AB110" s="136">
        <v>68626</v>
      </c>
    </row>
    <row r="111" spans="1:28">
      <c r="A111" s="136" t="s">
        <v>333</v>
      </c>
      <c r="B111" s="136" t="s">
        <v>348</v>
      </c>
      <c r="C111" s="136" t="s">
        <v>976</v>
      </c>
      <c r="D111" s="144" t="s">
        <v>977</v>
      </c>
      <c r="E111" s="136">
        <v>104624</v>
      </c>
      <c r="F111" s="136">
        <v>3151</v>
      </c>
      <c r="G111" s="136">
        <v>0</v>
      </c>
      <c r="H111" s="136">
        <v>0</v>
      </c>
      <c r="I111" s="136">
        <v>0</v>
      </c>
      <c r="J111" s="136">
        <v>20361</v>
      </c>
      <c r="K111" s="136">
        <v>23884</v>
      </c>
      <c r="L111" s="136">
        <v>1955275</v>
      </c>
      <c r="M111" s="136">
        <v>2959850</v>
      </c>
      <c r="N111" s="136">
        <v>1676310</v>
      </c>
      <c r="O111" s="136">
        <v>2711033</v>
      </c>
      <c r="P111" s="136">
        <v>1975138</v>
      </c>
      <c r="Q111" s="136">
        <v>3614861</v>
      </c>
      <c r="R111" s="136">
        <v>4737698</v>
      </c>
      <c r="S111" s="136">
        <v>3367348</v>
      </c>
      <c r="T111" s="136">
        <v>7466881</v>
      </c>
      <c r="U111" s="136">
        <v>7891080</v>
      </c>
      <c r="V111" s="136">
        <v>4218416</v>
      </c>
      <c r="W111" s="136">
        <v>7482054</v>
      </c>
      <c r="X111" s="136">
        <v>8963824</v>
      </c>
      <c r="Y111" s="136">
        <v>7409646</v>
      </c>
      <c r="Z111" s="136">
        <v>10170472</v>
      </c>
      <c r="AA111" s="136">
        <v>3497565</v>
      </c>
      <c r="AB111" s="136">
        <v>354998</v>
      </c>
    </row>
    <row r="112" spans="1:28">
      <c r="A112" s="136" t="s">
        <v>333</v>
      </c>
      <c r="B112" s="136" t="s">
        <v>348</v>
      </c>
      <c r="C112" s="136" t="s">
        <v>769</v>
      </c>
      <c r="D112" s="144" t="s">
        <v>770</v>
      </c>
      <c r="E112" s="136">
        <v>93542</v>
      </c>
      <c r="F112" s="136">
        <v>689</v>
      </c>
      <c r="G112" s="136">
        <v>0</v>
      </c>
      <c r="H112" s="136">
        <v>0</v>
      </c>
      <c r="I112" s="136">
        <v>0</v>
      </c>
      <c r="J112" s="136">
        <v>0</v>
      </c>
      <c r="K112" s="136">
        <v>63</v>
      </c>
      <c r="L112" s="136">
        <v>1929</v>
      </c>
      <c r="M112" s="136">
        <v>1929</v>
      </c>
      <c r="N112" s="136">
        <v>60811</v>
      </c>
      <c r="O112" s="136">
        <v>232783</v>
      </c>
      <c r="P112" s="136">
        <v>218490</v>
      </c>
      <c r="Q112" s="136">
        <v>356821</v>
      </c>
      <c r="R112" s="136">
        <v>389069</v>
      </c>
      <c r="S112" s="136">
        <v>556418</v>
      </c>
      <c r="T112" s="136">
        <v>1439414</v>
      </c>
      <c r="U112" s="136">
        <v>1006886</v>
      </c>
      <c r="V112" s="136">
        <v>1402337</v>
      </c>
      <c r="W112" s="136">
        <v>1779295</v>
      </c>
      <c r="X112" s="136">
        <v>1185934</v>
      </c>
      <c r="Y112" s="136">
        <v>1600284</v>
      </c>
      <c r="Z112" s="136">
        <v>833271</v>
      </c>
      <c r="AA112" s="136">
        <v>363224</v>
      </c>
      <c r="AB112" s="136">
        <v>224223</v>
      </c>
    </row>
    <row r="113" spans="1:28">
      <c r="A113" s="136" t="s">
        <v>333</v>
      </c>
      <c r="B113" s="136" t="s">
        <v>355</v>
      </c>
      <c r="C113" s="136" t="s">
        <v>771</v>
      </c>
      <c r="D113" s="144" t="s">
        <v>772</v>
      </c>
      <c r="E113" s="136">
        <v>143</v>
      </c>
      <c r="F113" s="136">
        <v>143</v>
      </c>
      <c r="G113" s="136">
        <v>35</v>
      </c>
      <c r="H113" s="136">
        <v>0</v>
      </c>
      <c r="I113" s="136">
        <v>69</v>
      </c>
      <c r="J113" s="136">
        <v>13890</v>
      </c>
      <c r="K113" s="136">
        <v>680655</v>
      </c>
      <c r="L113" s="136">
        <v>6709532</v>
      </c>
      <c r="M113" s="136">
        <v>5615138</v>
      </c>
      <c r="N113" s="136">
        <v>7483218</v>
      </c>
      <c r="O113" s="136">
        <v>6762818</v>
      </c>
      <c r="P113" s="136">
        <v>4028568</v>
      </c>
      <c r="Q113" s="136">
        <v>7932388</v>
      </c>
      <c r="R113" s="136">
        <v>7356473</v>
      </c>
      <c r="S113" s="136">
        <v>7336167</v>
      </c>
      <c r="T113" s="136">
        <v>10745984</v>
      </c>
      <c r="U113" s="136">
        <v>12207394</v>
      </c>
      <c r="V113" s="136">
        <v>8191316</v>
      </c>
      <c r="W113" s="136">
        <v>11696656</v>
      </c>
      <c r="X113" s="136">
        <v>15903051</v>
      </c>
      <c r="Y113" s="136">
        <v>14479180</v>
      </c>
      <c r="Z113" s="136">
        <v>13125741</v>
      </c>
      <c r="AA113" s="136">
        <v>3301089</v>
      </c>
      <c r="AB113" s="136">
        <v>24954</v>
      </c>
    </row>
    <row r="114" spans="1:28">
      <c r="A114" s="136" t="s">
        <v>333</v>
      </c>
      <c r="B114" s="136" t="s">
        <v>355</v>
      </c>
      <c r="C114" s="136" t="s">
        <v>978</v>
      </c>
      <c r="D114" s="144" t="s">
        <v>979</v>
      </c>
      <c r="E114" s="136">
        <v>208450</v>
      </c>
      <c r="F114" s="136">
        <v>0</v>
      </c>
      <c r="G114" s="136">
        <v>0</v>
      </c>
      <c r="H114" s="136">
        <v>0</v>
      </c>
      <c r="I114" s="136">
        <v>0</v>
      </c>
      <c r="J114" s="136">
        <v>0</v>
      </c>
      <c r="K114" s="136">
        <v>0</v>
      </c>
      <c r="L114" s="136">
        <v>0</v>
      </c>
      <c r="M114" s="136">
        <v>0</v>
      </c>
      <c r="N114" s="136">
        <v>0</v>
      </c>
      <c r="O114" s="136">
        <v>0</v>
      </c>
      <c r="P114" s="136">
        <v>0</v>
      </c>
      <c r="Q114" s="136">
        <v>0</v>
      </c>
      <c r="R114" s="136">
        <v>0</v>
      </c>
      <c r="S114" s="136">
        <v>0</v>
      </c>
      <c r="T114" s="136">
        <v>0</v>
      </c>
      <c r="U114" s="136">
        <v>0</v>
      </c>
      <c r="V114" s="136">
        <v>0</v>
      </c>
      <c r="W114" s="136">
        <v>327293</v>
      </c>
      <c r="X114" s="136">
        <v>837934</v>
      </c>
      <c r="Y114" s="136">
        <v>627656</v>
      </c>
      <c r="Z114" s="136">
        <v>686990</v>
      </c>
      <c r="AA114" s="136">
        <v>738949</v>
      </c>
      <c r="AB114" s="136">
        <v>669857</v>
      </c>
    </row>
    <row r="115" spans="1:28">
      <c r="A115" s="136" t="s">
        <v>333</v>
      </c>
      <c r="B115" s="136" t="s">
        <v>348</v>
      </c>
      <c r="C115" s="136" t="s">
        <v>773</v>
      </c>
      <c r="D115" s="144" t="s">
        <v>774</v>
      </c>
      <c r="E115" s="136">
        <v>83</v>
      </c>
      <c r="F115" s="136">
        <v>0</v>
      </c>
      <c r="G115" s="136">
        <v>0</v>
      </c>
      <c r="H115" s="136">
        <v>0</v>
      </c>
      <c r="I115" s="136">
        <v>0</v>
      </c>
      <c r="J115" s="136">
        <v>55619</v>
      </c>
      <c r="K115" s="136">
        <v>95625</v>
      </c>
      <c r="L115" s="136">
        <v>159899</v>
      </c>
      <c r="M115" s="136">
        <v>62576</v>
      </c>
      <c r="N115" s="136">
        <v>49702</v>
      </c>
      <c r="O115" s="136">
        <v>75788</v>
      </c>
      <c r="P115" s="136">
        <v>347328</v>
      </c>
      <c r="Q115" s="136">
        <v>739984</v>
      </c>
      <c r="R115" s="136">
        <v>727397</v>
      </c>
      <c r="S115" s="136">
        <v>1029942</v>
      </c>
      <c r="T115" s="136">
        <v>1001767</v>
      </c>
      <c r="U115" s="136">
        <v>1170818</v>
      </c>
      <c r="V115" s="136">
        <v>1234011</v>
      </c>
      <c r="W115" s="136">
        <v>965766</v>
      </c>
      <c r="X115" s="136">
        <v>1564503</v>
      </c>
      <c r="Y115" s="136">
        <v>1141722</v>
      </c>
      <c r="Z115" s="136">
        <v>445987</v>
      </c>
      <c r="AA115" s="136">
        <v>262433</v>
      </c>
      <c r="AB115" s="136">
        <v>66432</v>
      </c>
    </row>
    <row r="116" spans="1:28">
      <c r="A116" s="136" t="s">
        <v>333</v>
      </c>
      <c r="B116" s="136" t="s">
        <v>355</v>
      </c>
      <c r="C116" s="136" t="s">
        <v>358</v>
      </c>
      <c r="D116" s="144" t="s">
        <v>359</v>
      </c>
      <c r="E116" s="136">
        <v>52946</v>
      </c>
      <c r="F116" s="136">
        <v>5828</v>
      </c>
      <c r="G116" s="136">
        <v>4105</v>
      </c>
      <c r="H116" s="136">
        <v>4105</v>
      </c>
      <c r="I116" s="136">
        <v>4105</v>
      </c>
      <c r="J116" s="136">
        <v>4118</v>
      </c>
      <c r="K116" s="136">
        <v>4105</v>
      </c>
      <c r="L116" s="136">
        <v>55160</v>
      </c>
      <c r="M116" s="136">
        <v>384146</v>
      </c>
      <c r="N116" s="136">
        <v>565428</v>
      </c>
      <c r="O116" s="136">
        <v>769643</v>
      </c>
      <c r="P116" s="136">
        <v>614681</v>
      </c>
      <c r="Q116" s="136">
        <v>1251838</v>
      </c>
      <c r="R116" s="136">
        <v>876043</v>
      </c>
      <c r="S116" s="136">
        <v>1315010</v>
      </c>
      <c r="T116" s="136">
        <v>1273731</v>
      </c>
      <c r="U116" s="136">
        <v>3517404</v>
      </c>
      <c r="V116" s="136">
        <v>3461658</v>
      </c>
      <c r="W116" s="136">
        <v>2841598</v>
      </c>
      <c r="X116" s="136">
        <v>3619582</v>
      </c>
      <c r="Y116" s="136">
        <v>3946512</v>
      </c>
      <c r="Z116" s="136">
        <v>3168765</v>
      </c>
      <c r="AA116" s="136">
        <v>3321282</v>
      </c>
      <c r="AB116" s="136">
        <v>710008</v>
      </c>
    </row>
    <row r="117" spans="1:28">
      <c r="A117" s="136" t="s">
        <v>333</v>
      </c>
      <c r="B117" s="136" t="s">
        <v>355</v>
      </c>
      <c r="C117" s="136" t="s">
        <v>775</v>
      </c>
      <c r="D117" s="144" t="s">
        <v>776</v>
      </c>
      <c r="E117" s="136">
        <v>2896</v>
      </c>
      <c r="F117" s="136">
        <v>0</v>
      </c>
      <c r="G117" s="136">
        <v>0</v>
      </c>
      <c r="H117" s="136">
        <v>0</v>
      </c>
      <c r="I117" s="136">
        <v>240</v>
      </c>
      <c r="J117" s="136">
        <v>195</v>
      </c>
      <c r="K117" s="136">
        <v>0</v>
      </c>
      <c r="L117" s="136">
        <v>0</v>
      </c>
      <c r="M117" s="136">
        <v>79494</v>
      </c>
      <c r="N117" s="136">
        <v>217898</v>
      </c>
      <c r="O117" s="136">
        <v>289133</v>
      </c>
      <c r="P117" s="136">
        <v>912828</v>
      </c>
      <c r="Q117" s="136">
        <v>752585</v>
      </c>
      <c r="R117" s="136">
        <v>1001521</v>
      </c>
      <c r="S117" s="136">
        <v>739219</v>
      </c>
      <c r="T117" s="136">
        <v>616132</v>
      </c>
      <c r="U117" s="136">
        <v>3043089</v>
      </c>
      <c r="V117" s="136">
        <v>2977882</v>
      </c>
      <c r="W117" s="136">
        <v>2217104</v>
      </c>
      <c r="X117" s="136">
        <v>3331451</v>
      </c>
      <c r="Y117" s="136">
        <v>3366951</v>
      </c>
      <c r="Z117" s="136">
        <v>3566344</v>
      </c>
      <c r="AA117" s="136">
        <v>2360922</v>
      </c>
      <c r="AB117" s="136">
        <v>204255</v>
      </c>
    </row>
    <row r="118" spans="1:28">
      <c r="A118" s="136" t="s">
        <v>333</v>
      </c>
      <c r="B118" s="136" t="s">
        <v>355</v>
      </c>
      <c r="C118" s="136" t="s">
        <v>360</v>
      </c>
      <c r="D118" s="144" t="s">
        <v>361</v>
      </c>
      <c r="E118" s="136">
        <v>2822</v>
      </c>
      <c r="F118" s="136">
        <v>1051</v>
      </c>
      <c r="G118" s="136">
        <v>11932</v>
      </c>
      <c r="H118" s="136">
        <v>98918</v>
      </c>
      <c r="I118" s="136">
        <v>135473</v>
      </c>
      <c r="J118" s="136">
        <v>58055</v>
      </c>
      <c r="K118" s="136">
        <v>275835</v>
      </c>
      <c r="L118" s="136">
        <v>1997412</v>
      </c>
      <c r="M118" s="136">
        <v>1261850</v>
      </c>
      <c r="N118" s="136">
        <v>2254352</v>
      </c>
      <c r="O118" s="136">
        <v>1083363</v>
      </c>
      <c r="P118" s="136">
        <v>2728509</v>
      </c>
      <c r="Q118" s="136">
        <v>2514469</v>
      </c>
      <c r="R118" s="136">
        <v>3741527</v>
      </c>
      <c r="S118" s="136">
        <v>2975603</v>
      </c>
      <c r="T118" s="136">
        <v>5928125</v>
      </c>
      <c r="U118" s="136">
        <v>6295524</v>
      </c>
      <c r="V118" s="136">
        <v>4291438</v>
      </c>
      <c r="W118" s="136">
        <v>5053535</v>
      </c>
      <c r="X118" s="136">
        <v>7811174</v>
      </c>
      <c r="Y118" s="136">
        <v>3938137</v>
      </c>
      <c r="Z118" s="136">
        <v>4237829</v>
      </c>
      <c r="AA118" s="136">
        <v>1843002</v>
      </c>
      <c r="AB118" s="136">
        <v>82012</v>
      </c>
    </row>
    <row r="119" spans="1:28">
      <c r="A119" s="136" t="s">
        <v>333</v>
      </c>
      <c r="B119" s="136" t="s">
        <v>355</v>
      </c>
      <c r="C119" s="136" t="s">
        <v>777</v>
      </c>
      <c r="D119" s="144" t="s">
        <v>778</v>
      </c>
      <c r="E119" s="136">
        <v>23455</v>
      </c>
      <c r="F119" s="136">
        <v>21812</v>
      </c>
      <c r="G119" s="136">
        <v>0</v>
      </c>
      <c r="H119" s="136">
        <v>0</v>
      </c>
      <c r="I119" s="136">
        <v>0</v>
      </c>
      <c r="J119" s="136">
        <v>10519</v>
      </c>
      <c r="K119" s="136">
        <v>130854</v>
      </c>
      <c r="L119" s="136">
        <v>124079</v>
      </c>
      <c r="M119" s="136">
        <v>62399</v>
      </c>
      <c r="N119" s="136">
        <v>4176</v>
      </c>
      <c r="O119" s="136">
        <v>26599</v>
      </c>
      <c r="P119" s="136">
        <v>623345</v>
      </c>
      <c r="Q119" s="136">
        <v>942254</v>
      </c>
      <c r="R119" s="136">
        <v>766218</v>
      </c>
      <c r="S119" s="136">
        <v>1670079</v>
      </c>
      <c r="T119" s="136">
        <v>1935297</v>
      </c>
      <c r="U119" s="136">
        <v>1733623</v>
      </c>
      <c r="V119" s="136">
        <v>3095413</v>
      </c>
      <c r="W119" s="136">
        <v>3142586</v>
      </c>
      <c r="X119" s="136">
        <v>2046140</v>
      </c>
      <c r="Y119" s="136">
        <v>4339036</v>
      </c>
      <c r="Z119" s="136">
        <v>2798626</v>
      </c>
      <c r="AA119" s="136">
        <v>1289385</v>
      </c>
      <c r="AB119" s="136">
        <v>355379</v>
      </c>
    </row>
    <row r="120" spans="1:28">
      <c r="A120" s="136" t="s">
        <v>333</v>
      </c>
      <c r="B120" s="136" t="s">
        <v>355</v>
      </c>
      <c r="C120" s="136" t="s">
        <v>659</v>
      </c>
      <c r="D120" s="144" t="s">
        <v>660</v>
      </c>
      <c r="E120" s="136">
        <v>377519</v>
      </c>
      <c r="F120" s="136">
        <v>48967</v>
      </c>
      <c r="G120" s="136">
        <v>959</v>
      </c>
      <c r="H120" s="136">
        <v>0</v>
      </c>
      <c r="I120" s="136">
        <v>1</v>
      </c>
      <c r="J120" s="136">
        <v>2980</v>
      </c>
      <c r="K120" s="136">
        <v>2074885</v>
      </c>
      <c r="L120" s="136">
        <v>4690783</v>
      </c>
      <c r="M120" s="136">
        <v>3229272</v>
      </c>
      <c r="N120" s="136">
        <v>3685099</v>
      </c>
      <c r="O120" s="136">
        <v>4056162</v>
      </c>
      <c r="P120" s="136">
        <v>1855940</v>
      </c>
      <c r="Q120" s="136">
        <v>3576957</v>
      </c>
      <c r="R120" s="136">
        <v>3257186</v>
      </c>
      <c r="S120" s="136">
        <v>2160399</v>
      </c>
      <c r="T120" s="136">
        <v>12222253</v>
      </c>
      <c r="U120" s="136">
        <v>9174275</v>
      </c>
      <c r="V120" s="136">
        <v>11510427</v>
      </c>
      <c r="W120" s="136">
        <v>6711348</v>
      </c>
      <c r="X120" s="136">
        <v>12780108</v>
      </c>
      <c r="Y120" s="136">
        <v>21619397</v>
      </c>
      <c r="Z120" s="136">
        <v>17417165</v>
      </c>
      <c r="AA120" s="136">
        <v>3066833</v>
      </c>
      <c r="AB120" s="136">
        <v>478495</v>
      </c>
    </row>
    <row r="121" spans="1:28">
      <c r="A121" s="136" t="s">
        <v>333</v>
      </c>
      <c r="B121" s="136" t="s">
        <v>370</v>
      </c>
      <c r="C121" s="136" t="s">
        <v>661</v>
      </c>
      <c r="D121" s="144" t="s">
        <v>662</v>
      </c>
      <c r="E121" s="136">
        <v>428056</v>
      </c>
      <c r="F121" s="136">
        <v>140884</v>
      </c>
      <c r="G121" s="136">
        <v>519</v>
      </c>
      <c r="H121" s="136">
        <v>3563</v>
      </c>
      <c r="I121" s="136">
        <v>0</v>
      </c>
      <c r="J121" s="136">
        <v>2710</v>
      </c>
      <c r="K121" s="136">
        <v>134801</v>
      </c>
      <c r="L121" s="136">
        <v>2180295</v>
      </c>
      <c r="M121" s="136">
        <v>1769969</v>
      </c>
      <c r="N121" s="136">
        <v>6066549</v>
      </c>
      <c r="O121" s="136">
        <v>5716112</v>
      </c>
      <c r="P121" s="136">
        <v>7695209</v>
      </c>
      <c r="Q121" s="136">
        <v>6528397</v>
      </c>
      <c r="R121" s="136">
        <v>7990854</v>
      </c>
      <c r="S121" s="136">
        <v>7670105</v>
      </c>
      <c r="T121" s="136">
        <v>6943674</v>
      </c>
      <c r="U121" s="136">
        <v>11736165</v>
      </c>
      <c r="V121" s="136">
        <v>8907716</v>
      </c>
      <c r="W121" s="136">
        <v>11566359</v>
      </c>
      <c r="X121" s="136">
        <v>12233460</v>
      </c>
      <c r="Y121" s="136">
        <v>16739874</v>
      </c>
      <c r="Z121" s="136">
        <v>12722874</v>
      </c>
      <c r="AA121" s="136">
        <v>4410345</v>
      </c>
      <c r="AB121" s="136">
        <v>1019945</v>
      </c>
    </row>
    <row r="122" spans="1:28">
      <c r="A122" s="136" t="s">
        <v>333</v>
      </c>
      <c r="B122" s="136" t="s">
        <v>355</v>
      </c>
      <c r="C122" s="136" t="s">
        <v>362</v>
      </c>
      <c r="D122" s="144" t="s">
        <v>363</v>
      </c>
      <c r="E122" s="136">
        <v>169646</v>
      </c>
      <c r="F122" s="136">
        <v>0</v>
      </c>
      <c r="G122" s="136">
        <v>0</v>
      </c>
      <c r="H122" s="136">
        <v>0</v>
      </c>
      <c r="I122" s="136">
        <v>0</v>
      </c>
      <c r="J122" s="136">
        <v>0</v>
      </c>
      <c r="K122" s="136">
        <v>54930</v>
      </c>
      <c r="L122" s="136">
        <v>68089</v>
      </c>
      <c r="M122" s="136">
        <v>395947</v>
      </c>
      <c r="N122" s="136">
        <v>457014</v>
      </c>
      <c r="O122" s="136">
        <v>189386</v>
      </c>
      <c r="P122" s="136">
        <v>605502</v>
      </c>
      <c r="Q122" s="136">
        <v>979884</v>
      </c>
      <c r="R122" s="136">
        <v>1087173</v>
      </c>
      <c r="S122" s="136">
        <v>955583</v>
      </c>
      <c r="T122" s="136">
        <v>1684473</v>
      </c>
      <c r="U122" s="136">
        <v>2929600</v>
      </c>
      <c r="V122" s="136">
        <v>3371477</v>
      </c>
      <c r="W122" s="136">
        <v>3384671</v>
      </c>
      <c r="X122" s="136">
        <v>3301759</v>
      </c>
      <c r="Y122" s="136">
        <v>3309440</v>
      </c>
      <c r="Z122" s="136">
        <v>2696685</v>
      </c>
      <c r="AA122" s="136">
        <v>2937453</v>
      </c>
      <c r="AB122" s="136">
        <v>1405198</v>
      </c>
    </row>
    <row r="123" spans="1:28">
      <c r="A123" s="136" t="s">
        <v>333</v>
      </c>
      <c r="B123" s="136" t="s">
        <v>364</v>
      </c>
      <c r="C123" s="136" t="s">
        <v>779</v>
      </c>
      <c r="D123" s="144" t="s">
        <v>780</v>
      </c>
      <c r="E123" s="136">
        <v>16464</v>
      </c>
      <c r="F123" s="136">
        <v>0</v>
      </c>
      <c r="G123" s="136">
        <v>0</v>
      </c>
      <c r="H123" s="136">
        <v>0</v>
      </c>
      <c r="I123" s="136">
        <v>0</v>
      </c>
      <c r="J123" s="136">
        <v>0</v>
      </c>
      <c r="K123" s="136">
        <v>0</v>
      </c>
      <c r="L123" s="136">
        <v>0</v>
      </c>
      <c r="M123" s="136">
        <v>0</v>
      </c>
      <c r="N123" s="136">
        <v>30886</v>
      </c>
      <c r="O123" s="136">
        <v>614814</v>
      </c>
      <c r="P123" s="136">
        <v>1197143</v>
      </c>
      <c r="Q123" s="136">
        <v>1320310</v>
      </c>
      <c r="R123" s="136">
        <v>1978367</v>
      </c>
      <c r="S123" s="136">
        <v>1963629</v>
      </c>
      <c r="T123" s="136">
        <v>2685377</v>
      </c>
      <c r="U123" s="136">
        <v>2768577</v>
      </c>
      <c r="V123" s="136">
        <v>2944959</v>
      </c>
      <c r="W123" s="136">
        <v>2771955</v>
      </c>
      <c r="X123" s="136">
        <v>3218429</v>
      </c>
      <c r="Y123" s="136">
        <v>3455290</v>
      </c>
      <c r="Z123" s="136">
        <v>2551869</v>
      </c>
      <c r="AA123" s="136">
        <v>2722120</v>
      </c>
      <c r="AB123" s="136">
        <v>314349</v>
      </c>
    </row>
    <row r="124" spans="1:28">
      <c r="A124" s="136" t="s">
        <v>333</v>
      </c>
      <c r="B124" s="136" t="s">
        <v>370</v>
      </c>
      <c r="C124" s="136" t="s">
        <v>781</v>
      </c>
      <c r="D124" s="144" t="s">
        <v>782</v>
      </c>
      <c r="E124" s="136">
        <v>493604</v>
      </c>
      <c r="F124" s="136">
        <v>516513</v>
      </c>
      <c r="G124" s="136">
        <v>217413</v>
      </c>
      <c r="H124" s="136">
        <v>252973</v>
      </c>
      <c r="I124" s="136">
        <v>101206</v>
      </c>
      <c r="J124" s="136">
        <v>282110</v>
      </c>
      <c r="K124" s="136">
        <v>681574</v>
      </c>
      <c r="L124" s="136">
        <v>852415</v>
      </c>
      <c r="M124" s="136">
        <v>1161356</v>
      </c>
      <c r="N124" s="136">
        <v>1135503</v>
      </c>
      <c r="O124" s="136">
        <v>1120839</v>
      </c>
      <c r="P124" s="136">
        <v>1476270</v>
      </c>
      <c r="Q124" s="136">
        <v>1491932</v>
      </c>
      <c r="R124" s="136">
        <v>1184780</v>
      </c>
      <c r="S124" s="136">
        <v>1756997</v>
      </c>
      <c r="T124" s="136">
        <v>2301307</v>
      </c>
      <c r="U124" s="136">
        <v>3382596</v>
      </c>
      <c r="V124" s="136">
        <v>3509627</v>
      </c>
      <c r="W124" s="136">
        <v>3434832</v>
      </c>
      <c r="X124" s="136">
        <v>4214201</v>
      </c>
      <c r="Y124" s="136">
        <v>3297825</v>
      </c>
      <c r="Z124" s="136">
        <v>3184910</v>
      </c>
      <c r="AA124" s="136">
        <v>1987045</v>
      </c>
      <c r="AB124" s="136">
        <v>1092995</v>
      </c>
    </row>
    <row r="125" spans="1:28">
      <c r="A125" s="136" t="s">
        <v>333</v>
      </c>
      <c r="B125" s="136" t="s">
        <v>364</v>
      </c>
      <c r="C125" s="136" t="s">
        <v>365</v>
      </c>
      <c r="D125" s="144" t="s">
        <v>366</v>
      </c>
      <c r="E125" s="136">
        <v>43185</v>
      </c>
      <c r="F125" s="136">
        <v>2859</v>
      </c>
      <c r="G125" s="136">
        <v>0</v>
      </c>
      <c r="H125" s="136">
        <v>0</v>
      </c>
      <c r="I125" s="136">
        <v>0</v>
      </c>
      <c r="J125" s="136">
        <v>0</v>
      </c>
      <c r="K125" s="136">
        <v>0</v>
      </c>
      <c r="L125" s="136">
        <v>0</v>
      </c>
      <c r="M125" s="136">
        <v>0</v>
      </c>
      <c r="N125" s="136">
        <v>31822</v>
      </c>
      <c r="O125" s="136">
        <v>332747</v>
      </c>
      <c r="P125" s="136">
        <v>360212</v>
      </c>
      <c r="Q125" s="136">
        <v>771554</v>
      </c>
      <c r="R125" s="136">
        <v>597458</v>
      </c>
      <c r="S125" s="136">
        <v>1196327</v>
      </c>
      <c r="T125" s="136">
        <v>1848199</v>
      </c>
      <c r="U125" s="136">
        <v>2267083</v>
      </c>
      <c r="V125" s="136">
        <v>1517293</v>
      </c>
      <c r="W125" s="136">
        <v>2803133</v>
      </c>
      <c r="X125" s="136">
        <v>2382990</v>
      </c>
      <c r="Y125" s="136">
        <v>2817568</v>
      </c>
      <c r="Z125" s="136">
        <v>2697801</v>
      </c>
      <c r="AA125" s="136">
        <v>1471303</v>
      </c>
      <c r="AB125" s="136">
        <v>112685</v>
      </c>
    </row>
    <row r="126" spans="1:28">
      <c r="A126" s="136" t="s">
        <v>333</v>
      </c>
      <c r="B126" s="136" t="s">
        <v>367</v>
      </c>
      <c r="C126" s="136" t="s">
        <v>783</v>
      </c>
      <c r="D126" s="144" t="s">
        <v>784</v>
      </c>
      <c r="E126" s="136">
        <v>419921</v>
      </c>
      <c r="F126" s="136">
        <v>763088</v>
      </c>
      <c r="G126" s="136">
        <v>635403</v>
      </c>
      <c r="H126" s="136">
        <v>866344</v>
      </c>
      <c r="I126" s="136">
        <v>653003</v>
      </c>
      <c r="J126" s="136">
        <v>333343</v>
      </c>
      <c r="K126" s="136">
        <v>2328642</v>
      </c>
      <c r="L126" s="136">
        <v>6019287</v>
      </c>
      <c r="M126" s="136">
        <v>2587879</v>
      </c>
      <c r="N126" s="136">
        <v>5308685</v>
      </c>
      <c r="O126" s="136">
        <v>3998356</v>
      </c>
      <c r="P126" s="136">
        <v>3980944</v>
      </c>
      <c r="Q126" s="136">
        <v>6466270</v>
      </c>
      <c r="R126" s="136">
        <v>5069245</v>
      </c>
      <c r="S126" s="136">
        <v>6743127</v>
      </c>
      <c r="T126" s="136">
        <v>13669041</v>
      </c>
      <c r="U126" s="136">
        <v>10609452</v>
      </c>
      <c r="V126" s="136">
        <v>14231610</v>
      </c>
      <c r="W126" s="136">
        <v>9928283</v>
      </c>
      <c r="X126" s="136">
        <v>13734450</v>
      </c>
      <c r="Y126" s="136">
        <v>22116680</v>
      </c>
      <c r="Z126" s="136">
        <v>19897179</v>
      </c>
      <c r="AA126" s="136">
        <v>8549770</v>
      </c>
      <c r="AB126" s="136">
        <v>943024</v>
      </c>
    </row>
    <row r="127" spans="1:28">
      <c r="A127" s="136" t="s">
        <v>333</v>
      </c>
      <c r="B127" s="136" t="s">
        <v>370</v>
      </c>
      <c r="C127" s="136" t="s">
        <v>663</v>
      </c>
      <c r="D127" s="144" t="s">
        <v>664</v>
      </c>
      <c r="E127" s="136">
        <v>591470</v>
      </c>
      <c r="F127" s="136">
        <v>208664</v>
      </c>
      <c r="G127" s="136">
        <v>100601</v>
      </c>
      <c r="H127" s="136">
        <v>180612</v>
      </c>
      <c r="I127" s="136">
        <v>188119</v>
      </c>
      <c r="J127" s="136">
        <v>244581</v>
      </c>
      <c r="K127" s="136">
        <v>204069</v>
      </c>
      <c r="L127" s="136">
        <v>2263923</v>
      </c>
      <c r="M127" s="136">
        <v>3969217</v>
      </c>
      <c r="N127" s="136">
        <v>2088511</v>
      </c>
      <c r="O127" s="136">
        <v>3900589</v>
      </c>
      <c r="P127" s="136">
        <v>3113160</v>
      </c>
      <c r="Q127" s="136">
        <v>1479216</v>
      </c>
      <c r="R127" s="136">
        <v>3335395</v>
      </c>
      <c r="S127" s="136">
        <v>2465115</v>
      </c>
      <c r="T127" s="136">
        <v>5221011</v>
      </c>
      <c r="U127" s="136">
        <v>4351726</v>
      </c>
      <c r="V127" s="136">
        <v>6016600</v>
      </c>
      <c r="W127" s="136">
        <v>4232473</v>
      </c>
      <c r="X127" s="136">
        <v>7514297</v>
      </c>
      <c r="Y127" s="136">
        <v>10057308</v>
      </c>
      <c r="Z127" s="136">
        <v>11219401</v>
      </c>
      <c r="AA127" s="136">
        <v>4500513</v>
      </c>
      <c r="AB127" s="136">
        <v>651316</v>
      </c>
    </row>
    <row r="128" spans="1:28">
      <c r="A128" s="136" t="s">
        <v>333</v>
      </c>
      <c r="B128" s="136" t="s">
        <v>370</v>
      </c>
      <c r="C128" s="136" t="s">
        <v>665</v>
      </c>
      <c r="D128" s="144" t="s">
        <v>666</v>
      </c>
      <c r="E128" s="136">
        <v>10004</v>
      </c>
      <c r="F128" s="136">
        <v>1915</v>
      </c>
      <c r="G128" s="136">
        <v>0</v>
      </c>
      <c r="H128" s="136">
        <v>0</v>
      </c>
      <c r="I128" s="136">
        <v>618</v>
      </c>
      <c r="J128" s="136">
        <v>467088</v>
      </c>
      <c r="K128" s="136">
        <v>1407363</v>
      </c>
      <c r="L128" s="136">
        <v>1082732</v>
      </c>
      <c r="M128" s="136">
        <v>3943605</v>
      </c>
      <c r="N128" s="136">
        <v>7201595</v>
      </c>
      <c r="O128" s="136">
        <v>5373261</v>
      </c>
      <c r="P128" s="136">
        <v>4761531</v>
      </c>
      <c r="Q128" s="136">
        <v>7234493</v>
      </c>
      <c r="R128" s="136">
        <v>4981775</v>
      </c>
      <c r="S128" s="136">
        <v>8178182</v>
      </c>
      <c r="T128" s="136">
        <v>6235865</v>
      </c>
      <c r="U128" s="136">
        <v>5229585</v>
      </c>
      <c r="V128" s="136">
        <v>5255744</v>
      </c>
      <c r="W128" s="136">
        <v>7556342</v>
      </c>
      <c r="X128" s="136">
        <v>9921128</v>
      </c>
      <c r="Y128" s="136">
        <v>10506447</v>
      </c>
      <c r="Z128" s="136">
        <v>8760997</v>
      </c>
      <c r="AA128" s="136">
        <v>3023925</v>
      </c>
      <c r="AB128" s="136">
        <v>187057</v>
      </c>
    </row>
    <row r="129" spans="1:28">
      <c r="A129" s="136" t="s">
        <v>333</v>
      </c>
      <c r="B129" s="136" t="s">
        <v>370</v>
      </c>
      <c r="C129" s="136" t="s">
        <v>785</v>
      </c>
      <c r="D129" s="144" t="s">
        <v>786</v>
      </c>
      <c r="E129" s="136">
        <v>0</v>
      </c>
      <c r="F129" s="136">
        <v>0</v>
      </c>
      <c r="G129" s="136">
        <v>0</v>
      </c>
      <c r="H129" s="136">
        <v>0</v>
      </c>
      <c r="I129" s="136">
        <v>58</v>
      </c>
      <c r="J129" s="136">
        <v>0</v>
      </c>
      <c r="K129" s="136">
        <v>0</v>
      </c>
      <c r="L129" s="136">
        <v>293245</v>
      </c>
      <c r="M129" s="136">
        <v>667950</v>
      </c>
      <c r="N129" s="136">
        <v>472406</v>
      </c>
      <c r="O129" s="136">
        <v>918489</v>
      </c>
      <c r="P129" s="136">
        <v>1084403</v>
      </c>
      <c r="Q129" s="136">
        <v>1649795</v>
      </c>
      <c r="R129" s="136">
        <v>1285312</v>
      </c>
      <c r="S129" s="136">
        <v>1794972</v>
      </c>
      <c r="T129" s="136">
        <v>2784960</v>
      </c>
      <c r="U129" s="136">
        <v>2952913</v>
      </c>
      <c r="V129" s="136">
        <v>2659519</v>
      </c>
      <c r="W129" s="136">
        <v>2662843</v>
      </c>
      <c r="X129" s="136">
        <v>3257484</v>
      </c>
      <c r="Y129" s="136">
        <v>2907376</v>
      </c>
      <c r="Z129" s="136">
        <v>3607142</v>
      </c>
      <c r="AA129" s="136">
        <v>1323818</v>
      </c>
      <c r="AB129" s="136">
        <v>8211</v>
      </c>
    </row>
    <row r="130" spans="1:28">
      <c r="A130" s="136" t="s">
        <v>333</v>
      </c>
      <c r="B130" s="136" t="s">
        <v>364</v>
      </c>
      <c r="C130" s="136" t="s">
        <v>980</v>
      </c>
      <c r="D130" s="144" t="s">
        <v>981</v>
      </c>
      <c r="E130" s="136">
        <v>21857</v>
      </c>
      <c r="F130" s="136">
        <v>0</v>
      </c>
      <c r="G130" s="136">
        <v>0</v>
      </c>
      <c r="H130" s="136">
        <v>17</v>
      </c>
      <c r="I130" s="136">
        <v>24</v>
      </c>
      <c r="J130" s="136">
        <v>0</v>
      </c>
      <c r="K130" s="136">
        <v>0</v>
      </c>
      <c r="L130" s="136">
        <v>0</v>
      </c>
      <c r="M130" s="136">
        <v>0</v>
      </c>
      <c r="N130" s="136">
        <v>0</v>
      </c>
      <c r="O130" s="136">
        <v>72681</v>
      </c>
      <c r="P130" s="136">
        <v>280008</v>
      </c>
      <c r="Q130" s="136">
        <v>314461</v>
      </c>
      <c r="R130" s="136">
        <v>366842</v>
      </c>
      <c r="S130" s="136">
        <v>125645</v>
      </c>
      <c r="T130" s="136">
        <v>12289</v>
      </c>
      <c r="U130" s="136">
        <v>0</v>
      </c>
      <c r="V130" s="136">
        <v>0</v>
      </c>
      <c r="W130" s="136">
        <v>59555</v>
      </c>
      <c r="X130" s="136">
        <v>253445</v>
      </c>
      <c r="Y130" s="136">
        <v>88591</v>
      </c>
      <c r="Z130" s="136">
        <v>54162</v>
      </c>
      <c r="AA130" s="136">
        <v>106028</v>
      </c>
      <c r="AB130" s="136">
        <v>356066</v>
      </c>
    </row>
    <row r="131" spans="1:28">
      <c r="A131" s="136" t="s">
        <v>333</v>
      </c>
      <c r="B131" s="136" t="s">
        <v>364</v>
      </c>
      <c r="C131" s="136" t="s">
        <v>787</v>
      </c>
      <c r="D131" s="144" t="s">
        <v>788</v>
      </c>
      <c r="E131" s="136">
        <v>150038</v>
      </c>
      <c r="F131" s="136">
        <v>29506</v>
      </c>
      <c r="G131" s="136">
        <v>28</v>
      </c>
      <c r="H131" s="136">
        <v>27</v>
      </c>
      <c r="I131" s="136">
        <v>27</v>
      </c>
      <c r="J131" s="136">
        <v>93254</v>
      </c>
      <c r="K131" s="136">
        <v>1402622</v>
      </c>
      <c r="L131" s="136">
        <v>5256582</v>
      </c>
      <c r="M131" s="136">
        <v>10201323</v>
      </c>
      <c r="N131" s="136">
        <v>11963525</v>
      </c>
      <c r="O131" s="136">
        <v>11001273</v>
      </c>
      <c r="P131" s="136">
        <v>9922148</v>
      </c>
      <c r="Q131" s="136">
        <v>12064740</v>
      </c>
      <c r="R131" s="136">
        <v>9117881</v>
      </c>
      <c r="S131" s="136">
        <v>8754547</v>
      </c>
      <c r="T131" s="136">
        <v>13866876</v>
      </c>
      <c r="U131" s="136">
        <v>15322363</v>
      </c>
      <c r="V131" s="136">
        <v>15090920</v>
      </c>
      <c r="W131" s="136">
        <v>17050333</v>
      </c>
      <c r="X131" s="136">
        <v>19911948</v>
      </c>
      <c r="Y131" s="136">
        <v>23749100</v>
      </c>
      <c r="Z131" s="136">
        <v>20709372</v>
      </c>
      <c r="AA131" s="136">
        <v>12166725</v>
      </c>
      <c r="AB131" s="136">
        <v>1245998</v>
      </c>
    </row>
    <row r="132" spans="1:28">
      <c r="A132" s="136" t="s">
        <v>333</v>
      </c>
      <c r="B132" s="136" t="s">
        <v>364</v>
      </c>
      <c r="C132" s="136" t="s">
        <v>375</v>
      </c>
      <c r="D132" s="144" t="s">
        <v>376</v>
      </c>
      <c r="E132" s="136">
        <v>125431</v>
      </c>
      <c r="F132" s="136">
        <v>5980</v>
      </c>
      <c r="G132" s="136">
        <v>0</v>
      </c>
      <c r="H132" s="136">
        <v>0</v>
      </c>
      <c r="I132" s="136">
        <v>0</v>
      </c>
      <c r="J132" s="136">
        <v>105529</v>
      </c>
      <c r="K132" s="136">
        <v>145110</v>
      </c>
      <c r="L132" s="136">
        <v>84467</v>
      </c>
      <c r="M132" s="136">
        <v>440648</v>
      </c>
      <c r="N132" s="136">
        <v>485576</v>
      </c>
      <c r="O132" s="136">
        <v>862552</v>
      </c>
      <c r="P132" s="136">
        <v>852785</v>
      </c>
      <c r="Q132" s="136">
        <v>1822685</v>
      </c>
      <c r="R132" s="136">
        <v>958903</v>
      </c>
      <c r="S132" s="136">
        <v>904502</v>
      </c>
      <c r="T132" s="136">
        <v>2299251</v>
      </c>
      <c r="U132" s="136">
        <v>1989918</v>
      </c>
      <c r="V132" s="136">
        <v>1643486</v>
      </c>
      <c r="W132" s="136">
        <v>3199617</v>
      </c>
      <c r="X132" s="136">
        <v>1776395</v>
      </c>
      <c r="Y132" s="136">
        <v>3393024</v>
      </c>
      <c r="Z132" s="136">
        <v>2445567</v>
      </c>
      <c r="AA132" s="136">
        <v>2858823</v>
      </c>
      <c r="AB132" s="136">
        <v>905582</v>
      </c>
    </row>
    <row r="133" spans="1:28">
      <c r="A133" s="136" t="s">
        <v>333</v>
      </c>
      <c r="B133" s="136" t="s">
        <v>364</v>
      </c>
      <c r="C133" s="136" t="s">
        <v>789</v>
      </c>
      <c r="D133" s="144" t="s">
        <v>790</v>
      </c>
      <c r="E133" s="136">
        <v>0</v>
      </c>
      <c r="F133" s="136">
        <v>0</v>
      </c>
      <c r="G133" s="136">
        <v>0</v>
      </c>
      <c r="H133" s="136">
        <v>0</v>
      </c>
      <c r="I133" s="136">
        <v>0</v>
      </c>
      <c r="J133" s="136">
        <v>0</v>
      </c>
      <c r="K133" s="136">
        <v>0</v>
      </c>
      <c r="L133" s="136">
        <v>0</v>
      </c>
      <c r="M133" s="136">
        <v>0</v>
      </c>
      <c r="N133" s="136">
        <v>12424</v>
      </c>
      <c r="O133" s="136">
        <v>135256</v>
      </c>
      <c r="P133" s="136">
        <v>302895</v>
      </c>
      <c r="Q133" s="136">
        <v>374594</v>
      </c>
      <c r="R133" s="136">
        <v>404519</v>
      </c>
      <c r="S133" s="136">
        <v>450997</v>
      </c>
      <c r="T133" s="136">
        <v>585875</v>
      </c>
      <c r="U133" s="136">
        <v>1245257</v>
      </c>
      <c r="V133" s="136">
        <v>1413705</v>
      </c>
      <c r="W133" s="136">
        <v>1201694</v>
      </c>
      <c r="X133" s="136">
        <v>1432881</v>
      </c>
      <c r="Y133" s="136">
        <v>1314769</v>
      </c>
      <c r="Z133" s="136">
        <v>1291817</v>
      </c>
      <c r="AA133" s="136">
        <v>933614</v>
      </c>
      <c r="AB133" s="136">
        <v>174630</v>
      </c>
    </row>
    <row r="134" spans="1:28">
      <c r="A134" s="136" t="s">
        <v>333</v>
      </c>
      <c r="B134" s="136" t="s">
        <v>364</v>
      </c>
      <c r="C134" s="136" t="s">
        <v>982</v>
      </c>
      <c r="D134" s="144" t="s">
        <v>983</v>
      </c>
      <c r="E134" s="136">
        <v>193978</v>
      </c>
      <c r="F134" s="136">
        <v>925</v>
      </c>
      <c r="G134" s="136">
        <v>0</v>
      </c>
      <c r="H134" s="136">
        <v>0</v>
      </c>
      <c r="I134" s="136">
        <v>0</v>
      </c>
      <c r="J134" s="136">
        <v>59162</v>
      </c>
      <c r="K134" s="136">
        <v>229728</v>
      </c>
      <c r="L134" s="136">
        <v>206443</v>
      </c>
      <c r="M134" s="136">
        <v>0</v>
      </c>
      <c r="N134" s="136">
        <v>966</v>
      </c>
      <c r="O134" s="136">
        <v>162859</v>
      </c>
      <c r="P134" s="136">
        <v>288558</v>
      </c>
      <c r="Q134" s="136">
        <v>278189</v>
      </c>
      <c r="R134" s="136">
        <v>205434</v>
      </c>
      <c r="S134" s="136">
        <v>91251</v>
      </c>
      <c r="T134" s="136">
        <v>286546</v>
      </c>
      <c r="U134" s="136">
        <v>185616</v>
      </c>
      <c r="V134" s="136">
        <v>391292</v>
      </c>
      <c r="W134" s="136">
        <v>464605</v>
      </c>
      <c r="X134" s="136">
        <v>366790</v>
      </c>
      <c r="Y134" s="136">
        <v>487716</v>
      </c>
      <c r="Z134" s="136">
        <v>389524</v>
      </c>
      <c r="AA134" s="136">
        <v>415460</v>
      </c>
      <c r="AB134" s="136">
        <v>405367</v>
      </c>
    </row>
    <row r="135" spans="1:28">
      <c r="A135" s="136" t="s">
        <v>333</v>
      </c>
      <c r="B135" s="136" t="s">
        <v>364</v>
      </c>
      <c r="C135" s="136" t="s">
        <v>791</v>
      </c>
      <c r="D135" s="144" t="s">
        <v>792</v>
      </c>
      <c r="E135" s="136">
        <v>423777</v>
      </c>
      <c r="F135" s="136">
        <v>154061</v>
      </c>
      <c r="G135" s="136">
        <v>30079</v>
      </c>
      <c r="H135" s="136">
        <v>71570</v>
      </c>
      <c r="I135" s="136">
        <v>74735</v>
      </c>
      <c r="J135" s="136">
        <v>20695</v>
      </c>
      <c r="K135" s="136">
        <v>7151</v>
      </c>
      <c r="L135" s="136">
        <v>14613</v>
      </c>
      <c r="M135" s="136">
        <v>0</v>
      </c>
      <c r="N135" s="136">
        <v>506</v>
      </c>
      <c r="O135" s="136">
        <v>11102</v>
      </c>
      <c r="P135" s="136">
        <v>153857</v>
      </c>
      <c r="Q135" s="136">
        <v>304636</v>
      </c>
      <c r="R135" s="136">
        <v>333747</v>
      </c>
      <c r="S135" s="136">
        <v>534782</v>
      </c>
      <c r="T135" s="136">
        <v>575116</v>
      </c>
      <c r="U135" s="136">
        <v>712988</v>
      </c>
      <c r="V135" s="136">
        <v>819005</v>
      </c>
      <c r="W135" s="136">
        <v>1030596</v>
      </c>
      <c r="X135" s="136">
        <v>993045</v>
      </c>
      <c r="Y135" s="136">
        <v>1024879</v>
      </c>
      <c r="Z135" s="136">
        <v>1474785</v>
      </c>
      <c r="AA135" s="136">
        <v>945168</v>
      </c>
      <c r="AB135" s="136">
        <v>497588</v>
      </c>
    </row>
    <row r="136" spans="1:28">
      <c r="A136" s="136" t="s">
        <v>381</v>
      </c>
      <c r="B136" s="136" t="s">
        <v>382</v>
      </c>
      <c r="C136" s="136" t="s">
        <v>984</v>
      </c>
      <c r="D136" s="144" t="s">
        <v>985</v>
      </c>
      <c r="E136" s="136">
        <v>411357</v>
      </c>
      <c r="F136" s="136">
        <v>52840</v>
      </c>
      <c r="G136" s="136">
        <v>377</v>
      </c>
      <c r="H136" s="136">
        <v>379</v>
      </c>
      <c r="I136" s="136">
        <v>379</v>
      </c>
      <c r="J136" s="136">
        <v>379</v>
      </c>
      <c r="K136" s="136">
        <v>379</v>
      </c>
      <c r="L136" s="136">
        <v>379</v>
      </c>
      <c r="M136" s="136">
        <v>379</v>
      </c>
      <c r="N136" s="136">
        <v>379</v>
      </c>
      <c r="O136" s="136">
        <v>379</v>
      </c>
      <c r="P136" s="136">
        <v>379</v>
      </c>
      <c r="Q136" s="136">
        <v>379</v>
      </c>
      <c r="R136" s="136">
        <v>379</v>
      </c>
      <c r="S136" s="136">
        <v>379</v>
      </c>
      <c r="T136" s="136">
        <v>379</v>
      </c>
      <c r="U136" s="136">
        <v>379</v>
      </c>
      <c r="V136" s="136">
        <v>5737</v>
      </c>
      <c r="W136" s="136">
        <v>194681</v>
      </c>
      <c r="X136" s="136">
        <v>876206</v>
      </c>
      <c r="Y136" s="136">
        <v>881049</v>
      </c>
      <c r="Z136" s="136">
        <v>864829</v>
      </c>
      <c r="AA136" s="136">
        <v>1124030</v>
      </c>
      <c r="AB136" s="136">
        <v>1329122</v>
      </c>
    </row>
    <row r="137" spans="1:28">
      <c r="A137" s="136" t="s">
        <v>381</v>
      </c>
      <c r="B137" s="136" t="s">
        <v>382</v>
      </c>
      <c r="C137" s="136" t="s">
        <v>667</v>
      </c>
      <c r="D137" s="144" t="s">
        <v>668</v>
      </c>
      <c r="E137" s="136">
        <v>417728</v>
      </c>
      <c r="F137" s="136">
        <v>337891</v>
      </c>
      <c r="G137" s="136">
        <v>706520</v>
      </c>
      <c r="H137" s="136">
        <v>648042</v>
      </c>
      <c r="I137" s="136">
        <v>227165</v>
      </c>
      <c r="J137" s="136">
        <v>542181</v>
      </c>
      <c r="K137" s="136">
        <v>266512</v>
      </c>
      <c r="L137" s="136">
        <v>860547</v>
      </c>
      <c r="M137" s="136">
        <v>916779</v>
      </c>
      <c r="N137" s="136">
        <v>853303</v>
      </c>
      <c r="O137" s="136">
        <v>2413642</v>
      </c>
      <c r="P137" s="136">
        <v>2138296</v>
      </c>
      <c r="Q137" s="136">
        <v>2377367</v>
      </c>
      <c r="R137" s="136">
        <v>2917240</v>
      </c>
      <c r="S137" s="136">
        <v>2612554</v>
      </c>
      <c r="T137" s="136">
        <v>2750391</v>
      </c>
      <c r="U137" s="136">
        <v>6735212</v>
      </c>
      <c r="V137" s="136">
        <v>5476954</v>
      </c>
      <c r="W137" s="136">
        <v>7777105</v>
      </c>
      <c r="X137" s="136">
        <v>3853356</v>
      </c>
      <c r="Y137" s="136">
        <v>4861545</v>
      </c>
      <c r="Z137" s="136">
        <v>9564030</v>
      </c>
      <c r="AA137" s="136">
        <v>9428511</v>
      </c>
      <c r="AB137" s="136">
        <v>2634790</v>
      </c>
    </row>
    <row r="138" spans="1:28">
      <c r="A138" s="136" t="s">
        <v>381</v>
      </c>
      <c r="B138" s="136" t="s">
        <v>382</v>
      </c>
      <c r="C138" s="136" t="s">
        <v>383</v>
      </c>
      <c r="D138" s="144" t="s">
        <v>384</v>
      </c>
      <c r="E138" s="136">
        <v>984034</v>
      </c>
      <c r="F138" s="136">
        <v>2176288</v>
      </c>
      <c r="G138" s="136">
        <v>1762991</v>
      </c>
      <c r="H138" s="136">
        <v>1834079</v>
      </c>
      <c r="I138" s="136">
        <v>2004064</v>
      </c>
      <c r="J138" s="136">
        <v>853121</v>
      </c>
      <c r="K138" s="136">
        <v>1498853</v>
      </c>
      <c r="L138" s="136">
        <v>641832</v>
      </c>
      <c r="M138" s="136">
        <v>397968</v>
      </c>
      <c r="N138" s="136">
        <v>282393</v>
      </c>
      <c r="O138" s="136">
        <v>275929</v>
      </c>
      <c r="P138" s="136">
        <v>1715321</v>
      </c>
      <c r="Q138" s="136">
        <v>2175519</v>
      </c>
      <c r="R138" s="136">
        <v>2302043</v>
      </c>
      <c r="S138" s="136">
        <v>3839508</v>
      </c>
      <c r="T138" s="136">
        <v>3193948</v>
      </c>
      <c r="U138" s="136">
        <v>6927832</v>
      </c>
      <c r="V138" s="136">
        <v>5654728</v>
      </c>
      <c r="W138" s="136">
        <v>7128421</v>
      </c>
      <c r="X138" s="136">
        <v>6097570</v>
      </c>
      <c r="Y138" s="136">
        <v>7128394</v>
      </c>
      <c r="Z138" s="136">
        <v>11435815</v>
      </c>
      <c r="AA138" s="136">
        <v>12081915</v>
      </c>
      <c r="AB138" s="136">
        <v>2566912</v>
      </c>
    </row>
    <row r="139" spans="1:28">
      <c r="A139" s="136" t="s">
        <v>381</v>
      </c>
      <c r="B139" s="136" t="s">
        <v>382</v>
      </c>
      <c r="C139" s="136" t="s">
        <v>669</v>
      </c>
      <c r="D139" s="144" t="s">
        <v>670</v>
      </c>
      <c r="E139" s="136">
        <v>685636</v>
      </c>
      <c r="F139" s="136">
        <v>115299</v>
      </c>
      <c r="G139" s="136">
        <v>14854</v>
      </c>
      <c r="H139" s="136">
        <v>12534</v>
      </c>
      <c r="I139" s="136">
        <v>3820</v>
      </c>
      <c r="J139" s="136">
        <v>5539</v>
      </c>
      <c r="K139" s="136">
        <v>8873</v>
      </c>
      <c r="L139" s="136">
        <v>16967</v>
      </c>
      <c r="M139" s="136">
        <v>43194</v>
      </c>
      <c r="N139" s="136">
        <v>52222</v>
      </c>
      <c r="O139" s="136">
        <v>39142</v>
      </c>
      <c r="P139" s="136">
        <v>40153</v>
      </c>
      <c r="Q139" s="136">
        <v>41390</v>
      </c>
      <c r="R139" s="136">
        <v>210038</v>
      </c>
      <c r="S139" s="136">
        <v>472085</v>
      </c>
      <c r="T139" s="136">
        <v>541908</v>
      </c>
      <c r="U139" s="136">
        <v>2791873</v>
      </c>
      <c r="V139" s="136">
        <v>2047305</v>
      </c>
      <c r="W139" s="136">
        <v>3011744</v>
      </c>
      <c r="X139" s="136">
        <v>1879488</v>
      </c>
      <c r="Y139" s="136">
        <v>3786671</v>
      </c>
      <c r="Z139" s="136">
        <v>4182500</v>
      </c>
      <c r="AA139" s="136">
        <v>4695584</v>
      </c>
      <c r="AB139" s="136">
        <v>2531565</v>
      </c>
    </row>
    <row r="140" spans="1:28">
      <c r="A140" s="136" t="s">
        <v>381</v>
      </c>
      <c r="B140" s="136" t="s">
        <v>382</v>
      </c>
      <c r="C140" s="136" t="s">
        <v>385</v>
      </c>
      <c r="D140" s="144" t="s">
        <v>386</v>
      </c>
      <c r="E140" s="136">
        <v>553028</v>
      </c>
      <c r="F140" s="136">
        <v>486383</v>
      </c>
      <c r="G140" s="136">
        <v>350134</v>
      </c>
      <c r="H140" s="136">
        <v>564296</v>
      </c>
      <c r="I140" s="136">
        <v>484639</v>
      </c>
      <c r="J140" s="136">
        <v>517309</v>
      </c>
      <c r="K140" s="136">
        <v>368683</v>
      </c>
      <c r="L140" s="136">
        <v>551239</v>
      </c>
      <c r="M140" s="136">
        <v>1444396</v>
      </c>
      <c r="N140" s="136">
        <v>957052</v>
      </c>
      <c r="O140" s="136">
        <v>2596196</v>
      </c>
      <c r="P140" s="136">
        <v>4124818</v>
      </c>
      <c r="Q140" s="136">
        <v>2863426</v>
      </c>
      <c r="R140" s="136">
        <v>4653049</v>
      </c>
      <c r="S140" s="136">
        <v>4563286</v>
      </c>
      <c r="T140" s="136">
        <v>5763963</v>
      </c>
      <c r="U140" s="136">
        <v>7403974</v>
      </c>
      <c r="V140" s="136">
        <v>5203501</v>
      </c>
      <c r="W140" s="136">
        <v>9505599</v>
      </c>
      <c r="X140" s="136">
        <v>5170069</v>
      </c>
      <c r="Y140" s="136">
        <v>9274107</v>
      </c>
      <c r="Z140" s="136">
        <v>12418346</v>
      </c>
      <c r="AA140" s="136">
        <v>8887171</v>
      </c>
      <c r="AB140" s="136">
        <v>4318927</v>
      </c>
    </row>
    <row r="141" spans="1:28">
      <c r="A141" s="136" t="s">
        <v>381</v>
      </c>
      <c r="B141" s="136" t="s">
        <v>382</v>
      </c>
      <c r="C141" s="136" t="s">
        <v>793</v>
      </c>
      <c r="D141" s="144" t="s">
        <v>794</v>
      </c>
      <c r="E141" s="136">
        <v>513865</v>
      </c>
      <c r="F141" s="136">
        <v>173971</v>
      </c>
      <c r="G141" s="136">
        <v>115833</v>
      </c>
      <c r="H141" s="136">
        <v>12094</v>
      </c>
      <c r="I141" s="136">
        <v>50539</v>
      </c>
      <c r="J141" s="136">
        <v>44300</v>
      </c>
      <c r="K141" s="136">
        <v>69970</v>
      </c>
      <c r="L141" s="136">
        <v>26558</v>
      </c>
      <c r="M141" s="136">
        <v>39612</v>
      </c>
      <c r="N141" s="136">
        <v>22531</v>
      </c>
      <c r="O141" s="136">
        <v>165264</v>
      </c>
      <c r="P141" s="136">
        <v>361675</v>
      </c>
      <c r="Q141" s="136">
        <v>232746</v>
      </c>
      <c r="R141" s="136">
        <v>734502</v>
      </c>
      <c r="S141" s="136">
        <v>809872</v>
      </c>
      <c r="T141" s="136">
        <v>881265</v>
      </c>
      <c r="U141" s="136">
        <v>1459729</v>
      </c>
      <c r="V141" s="136">
        <v>1334002</v>
      </c>
      <c r="W141" s="136">
        <v>1141451</v>
      </c>
      <c r="X141" s="136">
        <v>1489999</v>
      </c>
      <c r="Y141" s="136">
        <v>1445332</v>
      </c>
      <c r="Z141" s="136">
        <v>1472052</v>
      </c>
      <c r="AA141" s="136">
        <v>1747061</v>
      </c>
      <c r="AB141" s="136">
        <v>1502370</v>
      </c>
    </row>
    <row r="142" spans="1:28">
      <c r="A142" s="136" t="s">
        <v>381</v>
      </c>
      <c r="B142" s="136" t="s">
        <v>382</v>
      </c>
      <c r="C142" s="136" t="s">
        <v>387</v>
      </c>
      <c r="D142" s="144" t="s">
        <v>388</v>
      </c>
      <c r="E142" s="136">
        <v>450803</v>
      </c>
      <c r="F142" s="136">
        <v>9124</v>
      </c>
      <c r="G142" s="136">
        <v>81384</v>
      </c>
      <c r="H142" s="136">
        <v>226634</v>
      </c>
      <c r="I142" s="136">
        <v>178388</v>
      </c>
      <c r="J142" s="136">
        <v>244369</v>
      </c>
      <c r="K142" s="136">
        <v>165689</v>
      </c>
      <c r="L142" s="136">
        <v>949672</v>
      </c>
      <c r="M142" s="136">
        <v>503415</v>
      </c>
      <c r="N142" s="136">
        <v>806669</v>
      </c>
      <c r="O142" s="136">
        <v>2265433</v>
      </c>
      <c r="P142" s="136">
        <v>1481307</v>
      </c>
      <c r="Q142" s="136">
        <v>2349811</v>
      </c>
      <c r="R142" s="136">
        <v>2132393</v>
      </c>
      <c r="S142" s="136">
        <v>2195123</v>
      </c>
      <c r="T142" s="136">
        <v>3524834</v>
      </c>
      <c r="U142" s="136">
        <v>3812341</v>
      </c>
      <c r="V142" s="136">
        <v>4486272</v>
      </c>
      <c r="W142" s="136">
        <v>3812874</v>
      </c>
      <c r="X142" s="136">
        <v>4047521</v>
      </c>
      <c r="Y142" s="136">
        <v>4609686</v>
      </c>
      <c r="Z142" s="136">
        <v>6647357</v>
      </c>
      <c r="AA142" s="136">
        <v>7754064</v>
      </c>
      <c r="AB142" s="136">
        <v>3958277</v>
      </c>
    </row>
    <row r="143" spans="1:28">
      <c r="A143" s="136" t="s">
        <v>381</v>
      </c>
      <c r="B143" s="136" t="s">
        <v>389</v>
      </c>
      <c r="C143" s="136" t="s">
        <v>390</v>
      </c>
      <c r="D143" s="144" t="s">
        <v>391</v>
      </c>
      <c r="E143" s="136">
        <v>480732</v>
      </c>
      <c r="F143" s="136">
        <v>1144025</v>
      </c>
      <c r="G143" s="136">
        <v>1069811</v>
      </c>
      <c r="H143" s="136">
        <v>548315</v>
      </c>
      <c r="I143" s="136">
        <v>1199965</v>
      </c>
      <c r="J143" s="136">
        <v>1424366</v>
      </c>
      <c r="K143" s="136">
        <v>670405</v>
      </c>
      <c r="L143" s="136">
        <v>1597507</v>
      </c>
      <c r="M143" s="136">
        <v>764569</v>
      </c>
      <c r="N143" s="136">
        <v>1016502</v>
      </c>
      <c r="O143" s="136">
        <v>2180999</v>
      </c>
      <c r="P143" s="136">
        <v>3068137</v>
      </c>
      <c r="Q143" s="136">
        <v>3766849</v>
      </c>
      <c r="R143" s="136">
        <v>3029782</v>
      </c>
      <c r="S143" s="136">
        <v>4147364</v>
      </c>
      <c r="T143" s="136">
        <v>4413640</v>
      </c>
      <c r="U143" s="136">
        <v>6981184</v>
      </c>
      <c r="V143" s="136">
        <v>6660040</v>
      </c>
      <c r="W143" s="136">
        <v>10614743</v>
      </c>
      <c r="X143" s="136">
        <v>5863860</v>
      </c>
      <c r="Y143" s="136">
        <v>9213710</v>
      </c>
      <c r="Z143" s="136">
        <v>13613597</v>
      </c>
      <c r="AA143" s="136">
        <v>11617372</v>
      </c>
      <c r="AB143" s="136">
        <v>1973638</v>
      </c>
    </row>
    <row r="144" spans="1:28">
      <c r="A144" s="136" t="s">
        <v>381</v>
      </c>
      <c r="B144" s="136" t="s">
        <v>392</v>
      </c>
      <c r="C144" s="136" t="s">
        <v>795</v>
      </c>
      <c r="D144" s="144" t="s">
        <v>796</v>
      </c>
      <c r="E144" s="136">
        <v>116649</v>
      </c>
      <c r="F144" s="136">
        <v>85540</v>
      </c>
      <c r="G144" s="136">
        <v>0</v>
      </c>
      <c r="H144" s="136">
        <v>4144</v>
      </c>
      <c r="I144" s="136">
        <v>158764</v>
      </c>
      <c r="J144" s="136">
        <v>301487</v>
      </c>
      <c r="K144" s="136">
        <v>462959</v>
      </c>
      <c r="L144" s="136">
        <v>704573</v>
      </c>
      <c r="M144" s="136">
        <v>619166</v>
      </c>
      <c r="N144" s="136">
        <v>656297</v>
      </c>
      <c r="O144" s="136">
        <v>638675</v>
      </c>
      <c r="P144" s="136">
        <v>548443</v>
      </c>
      <c r="Q144" s="136">
        <v>547769</v>
      </c>
      <c r="R144" s="136">
        <v>472277</v>
      </c>
      <c r="S144" s="136">
        <v>843088</v>
      </c>
      <c r="T144" s="136">
        <v>785586</v>
      </c>
      <c r="U144" s="136">
        <v>2121284</v>
      </c>
      <c r="V144" s="136">
        <v>1791798</v>
      </c>
      <c r="W144" s="136">
        <v>2301825</v>
      </c>
      <c r="X144" s="136">
        <v>1472958</v>
      </c>
      <c r="Y144" s="136">
        <v>2450506</v>
      </c>
      <c r="Z144" s="136">
        <v>2721016</v>
      </c>
      <c r="AA144" s="136">
        <v>2340649</v>
      </c>
      <c r="AB144" s="136">
        <v>727100</v>
      </c>
    </row>
    <row r="145" spans="1:28">
      <c r="A145" s="136" t="s">
        <v>381</v>
      </c>
      <c r="B145" s="136" t="s">
        <v>392</v>
      </c>
      <c r="C145" s="136" t="s">
        <v>797</v>
      </c>
      <c r="D145" s="144" t="s">
        <v>798</v>
      </c>
      <c r="E145" s="136">
        <v>925628</v>
      </c>
      <c r="F145" s="136">
        <v>349839</v>
      </c>
      <c r="G145" s="136">
        <v>220291</v>
      </c>
      <c r="H145" s="136">
        <v>257261</v>
      </c>
      <c r="I145" s="136">
        <v>229809</v>
      </c>
      <c r="J145" s="136">
        <v>262916</v>
      </c>
      <c r="K145" s="136">
        <v>315323</v>
      </c>
      <c r="L145" s="136">
        <v>367894</v>
      </c>
      <c r="M145" s="136">
        <v>2291977</v>
      </c>
      <c r="N145" s="136">
        <v>1950853</v>
      </c>
      <c r="O145" s="136">
        <v>2517109</v>
      </c>
      <c r="P145" s="136">
        <v>2551126</v>
      </c>
      <c r="Q145" s="136">
        <v>1587508</v>
      </c>
      <c r="R145" s="136">
        <v>3059315</v>
      </c>
      <c r="S145" s="136">
        <v>2206532</v>
      </c>
      <c r="T145" s="136">
        <v>2843581</v>
      </c>
      <c r="U145" s="136">
        <v>3388773</v>
      </c>
      <c r="V145" s="136">
        <v>3174655</v>
      </c>
      <c r="W145" s="136">
        <v>3440929</v>
      </c>
      <c r="X145" s="136">
        <v>4347243</v>
      </c>
      <c r="Y145" s="136">
        <v>2718909</v>
      </c>
      <c r="Z145" s="136">
        <v>5018036</v>
      </c>
      <c r="AA145" s="136">
        <v>5306951</v>
      </c>
      <c r="AB145" s="136">
        <v>2442997</v>
      </c>
    </row>
    <row r="146" spans="1:28">
      <c r="A146" s="136" t="s">
        <v>381</v>
      </c>
      <c r="B146" s="136" t="s">
        <v>392</v>
      </c>
      <c r="C146" s="136" t="s">
        <v>395</v>
      </c>
      <c r="D146" s="144" t="s">
        <v>396</v>
      </c>
      <c r="E146" s="136">
        <v>236556</v>
      </c>
      <c r="F146" s="136">
        <v>47719</v>
      </c>
      <c r="G146" s="136">
        <v>6666</v>
      </c>
      <c r="H146" s="136">
        <v>0</v>
      </c>
      <c r="I146" s="136">
        <v>0</v>
      </c>
      <c r="J146" s="136">
        <v>0</v>
      </c>
      <c r="K146" s="136">
        <v>0</v>
      </c>
      <c r="L146" s="136">
        <v>0</v>
      </c>
      <c r="M146" s="136">
        <v>0</v>
      </c>
      <c r="N146" s="136">
        <v>1735</v>
      </c>
      <c r="O146" s="136">
        <v>101164</v>
      </c>
      <c r="P146" s="136">
        <v>94601</v>
      </c>
      <c r="Q146" s="136">
        <v>610001</v>
      </c>
      <c r="R146" s="136">
        <v>1265197</v>
      </c>
      <c r="S146" s="136">
        <v>1305252</v>
      </c>
      <c r="T146" s="136">
        <v>2326054</v>
      </c>
      <c r="U146" s="136">
        <v>1913725</v>
      </c>
      <c r="V146" s="136">
        <v>2509791</v>
      </c>
      <c r="W146" s="136">
        <v>2651359</v>
      </c>
      <c r="X146" s="136">
        <v>2653122</v>
      </c>
      <c r="Y146" s="136">
        <v>2350015</v>
      </c>
      <c r="Z146" s="136">
        <v>2268727</v>
      </c>
      <c r="AA146" s="136">
        <v>1276050</v>
      </c>
      <c r="AB146" s="136">
        <v>621893</v>
      </c>
    </row>
    <row r="147" spans="1:28">
      <c r="A147" s="136" t="s">
        <v>381</v>
      </c>
      <c r="B147" s="136" t="s">
        <v>392</v>
      </c>
      <c r="C147" s="136" t="s">
        <v>397</v>
      </c>
      <c r="D147" s="144" t="s">
        <v>398</v>
      </c>
      <c r="E147" s="136">
        <v>70003</v>
      </c>
      <c r="F147" s="136">
        <v>3391</v>
      </c>
      <c r="G147" s="136">
        <v>0</v>
      </c>
      <c r="H147" s="136">
        <v>0</v>
      </c>
      <c r="I147" s="136">
        <v>0</v>
      </c>
      <c r="J147" s="136">
        <v>0</v>
      </c>
      <c r="K147" s="136">
        <v>0</v>
      </c>
      <c r="L147" s="136">
        <v>0</v>
      </c>
      <c r="M147" s="136">
        <v>229947</v>
      </c>
      <c r="N147" s="136">
        <v>3066401</v>
      </c>
      <c r="O147" s="136">
        <v>1296013</v>
      </c>
      <c r="P147" s="136">
        <v>3145277</v>
      </c>
      <c r="Q147" s="136">
        <v>3514043</v>
      </c>
      <c r="R147" s="136">
        <v>2827070</v>
      </c>
      <c r="S147" s="136">
        <v>3984018</v>
      </c>
      <c r="T147" s="136">
        <v>4693166</v>
      </c>
      <c r="U147" s="136">
        <v>4392499</v>
      </c>
      <c r="V147" s="136">
        <v>5472707</v>
      </c>
      <c r="W147" s="136">
        <v>3629728</v>
      </c>
      <c r="X147" s="136">
        <v>5314377</v>
      </c>
      <c r="Y147" s="136">
        <v>3386347</v>
      </c>
      <c r="Z147" s="136">
        <v>3955124</v>
      </c>
      <c r="AA147" s="136">
        <v>2463736</v>
      </c>
      <c r="AB147" s="136">
        <v>273335</v>
      </c>
    </row>
    <row r="148" spans="1:28">
      <c r="A148" s="136" t="s">
        <v>381</v>
      </c>
      <c r="B148" s="136" t="s">
        <v>389</v>
      </c>
      <c r="C148" s="136" t="s">
        <v>799</v>
      </c>
      <c r="D148" s="144" t="s">
        <v>800</v>
      </c>
      <c r="E148" s="136">
        <v>72435</v>
      </c>
      <c r="F148" s="136">
        <v>0</v>
      </c>
      <c r="G148" s="136">
        <v>0</v>
      </c>
      <c r="H148" s="136">
        <v>0</v>
      </c>
      <c r="I148" s="136">
        <v>0</v>
      </c>
      <c r="J148" s="136">
        <v>2647</v>
      </c>
      <c r="K148" s="136">
        <v>866495</v>
      </c>
      <c r="L148" s="136">
        <v>3035725</v>
      </c>
      <c r="M148" s="136">
        <v>1930382</v>
      </c>
      <c r="N148" s="136">
        <v>3714575</v>
      </c>
      <c r="O148" s="136">
        <v>2906587</v>
      </c>
      <c r="P148" s="136">
        <v>3028970</v>
      </c>
      <c r="Q148" s="136">
        <v>5102014</v>
      </c>
      <c r="R148" s="136">
        <v>3530311</v>
      </c>
      <c r="S148" s="136">
        <v>4925168</v>
      </c>
      <c r="T148" s="136">
        <v>11383570</v>
      </c>
      <c r="U148" s="136">
        <v>6151000</v>
      </c>
      <c r="V148" s="136">
        <v>9938698</v>
      </c>
      <c r="W148" s="136">
        <v>5945154</v>
      </c>
      <c r="X148" s="136">
        <v>8058807</v>
      </c>
      <c r="Y148" s="136">
        <v>12732557</v>
      </c>
      <c r="Z148" s="136">
        <v>11913060</v>
      </c>
      <c r="AA148" s="136">
        <v>3110062</v>
      </c>
      <c r="AB148" s="136">
        <v>202706</v>
      </c>
    </row>
    <row r="149" spans="1:28">
      <c r="A149" s="136" t="s">
        <v>381</v>
      </c>
      <c r="B149" s="136" t="s">
        <v>389</v>
      </c>
      <c r="C149" s="136" t="s">
        <v>399</v>
      </c>
      <c r="D149" s="144" t="s">
        <v>400</v>
      </c>
      <c r="E149" s="136">
        <v>10723</v>
      </c>
      <c r="F149" s="136">
        <v>3254</v>
      </c>
      <c r="G149" s="136">
        <v>0</v>
      </c>
      <c r="H149" s="136">
        <v>2660</v>
      </c>
      <c r="I149" s="136">
        <v>24452</v>
      </c>
      <c r="J149" s="136">
        <v>383623</v>
      </c>
      <c r="K149" s="136">
        <v>380813</v>
      </c>
      <c r="L149" s="136">
        <v>1361688</v>
      </c>
      <c r="M149" s="136">
        <v>996093</v>
      </c>
      <c r="N149" s="136">
        <v>1536836</v>
      </c>
      <c r="O149" s="136">
        <v>794511</v>
      </c>
      <c r="P149" s="136">
        <v>1771438</v>
      </c>
      <c r="Q149" s="136">
        <v>2098992</v>
      </c>
      <c r="R149" s="136">
        <v>2529557</v>
      </c>
      <c r="S149" s="136">
        <v>3010279</v>
      </c>
      <c r="T149" s="136">
        <v>5001532</v>
      </c>
      <c r="U149" s="136">
        <v>5661035</v>
      </c>
      <c r="V149" s="136">
        <v>5916560</v>
      </c>
      <c r="W149" s="136">
        <v>5748996</v>
      </c>
      <c r="X149" s="136">
        <v>5320443</v>
      </c>
      <c r="Y149" s="136">
        <v>8310702</v>
      </c>
      <c r="Z149" s="136">
        <v>8368136</v>
      </c>
      <c r="AA149" s="136">
        <v>1569910</v>
      </c>
      <c r="AB149" s="136">
        <v>31618</v>
      </c>
    </row>
    <row r="150" spans="1:28">
      <c r="A150" s="136" t="s">
        <v>381</v>
      </c>
      <c r="B150" s="136" t="s">
        <v>389</v>
      </c>
      <c r="C150" s="136" t="s">
        <v>401</v>
      </c>
      <c r="D150" s="144" t="s">
        <v>402</v>
      </c>
      <c r="E150" s="136">
        <v>61301</v>
      </c>
      <c r="F150" s="136">
        <v>12627</v>
      </c>
      <c r="G150" s="136">
        <v>0</v>
      </c>
      <c r="H150" s="136">
        <v>0</v>
      </c>
      <c r="I150" s="136">
        <v>82026</v>
      </c>
      <c r="J150" s="136">
        <v>101143</v>
      </c>
      <c r="K150" s="136">
        <v>140418</v>
      </c>
      <c r="L150" s="136">
        <v>297415</v>
      </c>
      <c r="M150" s="136">
        <v>1139314</v>
      </c>
      <c r="N150" s="136">
        <v>2958526</v>
      </c>
      <c r="O150" s="136">
        <v>1750842</v>
      </c>
      <c r="P150" s="136">
        <v>3156849</v>
      </c>
      <c r="Q150" s="136">
        <v>3692788</v>
      </c>
      <c r="R150" s="136">
        <v>2100161</v>
      </c>
      <c r="S150" s="136">
        <v>4464083</v>
      </c>
      <c r="T150" s="136">
        <v>7469617</v>
      </c>
      <c r="U150" s="136">
        <v>8783240</v>
      </c>
      <c r="V150" s="136">
        <v>6855596</v>
      </c>
      <c r="W150" s="136">
        <v>9438649</v>
      </c>
      <c r="X150" s="136">
        <v>5227765</v>
      </c>
      <c r="Y150" s="136">
        <v>12133143</v>
      </c>
      <c r="Z150" s="136">
        <v>12924157</v>
      </c>
      <c r="AA150" s="136">
        <v>3442159</v>
      </c>
      <c r="AB150" s="136">
        <v>75989</v>
      </c>
    </row>
    <row r="151" spans="1:28">
      <c r="A151" s="136" t="s">
        <v>381</v>
      </c>
      <c r="B151" s="136" t="s">
        <v>406</v>
      </c>
      <c r="C151" s="136" t="s">
        <v>407</v>
      </c>
      <c r="D151" s="144" t="s">
        <v>408</v>
      </c>
      <c r="E151" s="136">
        <v>4319878</v>
      </c>
      <c r="F151" s="136">
        <v>5959296</v>
      </c>
      <c r="G151" s="136">
        <v>4384798</v>
      </c>
      <c r="H151" s="136">
        <v>6017414</v>
      </c>
      <c r="I151" s="136">
        <v>5019526</v>
      </c>
      <c r="J151" s="136">
        <v>1522406</v>
      </c>
      <c r="K151" s="136">
        <v>4483743</v>
      </c>
      <c r="L151" s="136">
        <v>2961365</v>
      </c>
      <c r="M151" s="136">
        <v>975078</v>
      </c>
      <c r="N151" s="136">
        <v>5351775</v>
      </c>
      <c r="O151" s="136">
        <v>5423463</v>
      </c>
      <c r="P151" s="136">
        <v>2672068</v>
      </c>
      <c r="Q151" s="136">
        <v>5998223</v>
      </c>
      <c r="R151" s="136">
        <v>8453971</v>
      </c>
      <c r="S151" s="136">
        <v>8442386</v>
      </c>
      <c r="T151" s="136">
        <v>12178115</v>
      </c>
      <c r="U151" s="136">
        <v>13179506</v>
      </c>
      <c r="V151" s="136">
        <v>15890449</v>
      </c>
      <c r="W151" s="136">
        <v>10893558</v>
      </c>
      <c r="X151" s="136">
        <v>11415788</v>
      </c>
      <c r="Y151" s="136">
        <v>17086554</v>
      </c>
      <c r="Z151" s="136">
        <v>20874406</v>
      </c>
      <c r="AA151" s="136">
        <v>11392811</v>
      </c>
      <c r="AB151" s="136">
        <v>1424618</v>
      </c>
    </row>
    <row r="152" spans="1:28">
      <c r="A152" s="136" t="s">
        <v>381</v>
      </c>
      <c r="B152" s="136" t="s">
        <v>406</v>
      </c>
      <c r="C152" s="136" t="s">
        <v>411</v>
      </c>
      <c r="D152" s="144" t="s">
        <v>412</v>
      </c>
      <c r="E152" s="136">
        <v>2229556</v>
      </c>
      <c r="F152" s="136">
        <v>238147</v>
      </c>
      <c r="G152" s="136">
        <v>54584</v>
      </c>
      <c r="H152" s="136">
        <v>125799</v>
      </c>
      <c r="I152" s="136">
        <v>146364</v>
      </c>
      <c r="J152" s="136">
        <v>126365</v>
      </c>
      <c r="K152" s="136">
        <v>184816</v>
      </c>
      <c r="L152" s="136">
        <v>1098228</v>
      </c>
      <c r="M152" s="136">
        <v>2380409</v>
      </c>
      <c r="N152" s="136">
        <v>4502590</v>
      </c>
      <c r="O152" s="136">
        <v>4354220</v>
      </c>
      <c r="P152" s="136">
        <v>3273503</v>
      </c>
      <c r="Q152" s="136">
        <v>5695889</v>
      </c>
      <c r="R152" s="136">
        <v>6281902</v>
      </c>
      <c r="S152" s="136">
        <v>5851558</v>
      </c>
      <c r="T152" s="136">
        <v>10250899</v>
      </c>
      <c r="U152" s="136">
        <v>12386083</v>
      </c>
      <c r="V152" s="136">
        <v>12782814</v>
      </c>
      <c r="W152" s="136">
        <v>4312500</v>
      </c>
      <c r="X152" s="136">
        <v>9968999</v>
      </c>
      <c r="Y152" s="136">
        <v>16426143</v>
      </c>
      <c r="Z152" s="136">
        <v>15744256</v>
      </c>
      <c r="AA152" s="136">
        <v>4333976</v>
      </c>
      <c r="AB152" s="136">
        <v>1259412</v>
      </c>
    </row>
    <row r="153" spans="1:28">
      <c r="A153" s="136" t="s">
        <v>381</v>
      </c>
      <c r="B153" s="136" t="s">
        <v>406</v>
      </c>
      <c r="C153" s="136" t="s">
        <v>413</v>
      </c>
      <c r="D153" s="144" t="s">
        <v>414</v>
      </c>
      <c r="E153" s="136">
        <v>12995</v>
      </c>
      <c r="F153" s="136">
        <v>0</v>
      </c>
      <c r="G153" s="136">
        <v>0</v>
      </c>
      <c r="H153" s="136">
        <v>0</v>
      </c>
      <c r="I153" s="136">
        <v>0</v>
      </c>
      <c r="J153" s="136">
        <v>0</v>
      </c>
      <c r="K153" s="136">
        <v>205</v>
      </c>
      <c r="L153" s="136">
        <v>1387929</v>
      </c>
      <c r="M153" s="136">
        <v>2673507</v>
      </c>
      <c r="N153" s="136">
        <v>1550056</v>
      </c>
      <c r="O153" s="136">
        <v>2695523</v>
      </c>
      <c r="P153" s="136">
        <v>2499704</v>
      </c>
      <c r="Q153" s="136">
        <v>1562256</v>
      </c>
      <c r="R153" s="136">
        <v>2587484</v>
      </c>
      <c r="S153" s="136">
        <v>1945806</v>
      </c>
      <c r="T153" s="136">
        <v>8469997</v>
      </c>
      <c r="U153" s="136">
        <v>9685236</v>
      </c>
      <c r="V153" s="136">
        <v>6727709</v>
      </c>
      <c r="W153" s="136">
        <v>5180419</v>
      </c>
      <c r="X153" s="136">
        <v>7271653</v>
      </c>
      <c r="Y153" s="136">
        <v>12665558</v>
      </c>
      <c r="Z153" s="136">
        <v>11983845</v>
      </c>
      <c r="AA153" s="136">
        <v>4146709</v>
      </c>
      <c r="AB153" s="136">
        <v>129963</v>
      </c>
    </row>
    <row r="154" spans="1:28">
      <c r="A154" s="136" t="s">
        <v>381</v>
      </c>
      <c r="B154" s="136" t="s">
        <v>415</v>
      </c>
      <c r="C154" s="136" t="s">
        <v>801</v>
      </c>
      <c r="D154" s="144" t="s">
        <v>802</v>
      </c>
      <c r="E154" s="136">
        <v>1010</v>
      </c>
      <c r="F154" s="136">
        <v>0</v>
      </c>
      <c r="G154" s="136">
        <v>0</v>
      </c>
      <c r="H154" s="136">
        <v>0</v>
      </c>
      <c r="I154" s="136">
        <v>0</v>
      </c>
      <c r="J154" s="136">
        <v>0</v>
      </c>
      <c r="K154" s="136">
        <v>50</v>
      </c>
      <c r="L154" s="136">
        <v>637143</v>
      </c>
      <c r="M154" s="136">
        <v>966382</v>
      </c>
      <c r="N154" s="136">
        <v>683632</v>
      </c>
      <c r="O154" s="136">
        <v>872253</v>
      </c>
      <c r="P154" s="136">
        <v>811789</v>
      </c>
      <c r="Q154" s="136">
        <v>94321</v>
      </c>
      <c r="R154" s="136">
        <v>940975</v>
      </c>
      <c r="S154" s="136">
        <v>617419</v>
      </c>
      <c r="T154" s="136">
        <v>1558570</v>
      </c>
      <c r="U154" s="136">
        <v>2545879</v>
      </c>
      <c r="V154" s="136">
        <v>1821175</v>
      </c>
      <c r="W154" s="136">
        <v>1648143</v>
      </c>
      <c r="X154" s="136">
        <v>1954326</v>
      </c>
      <c r="Y154" s="136">
        <v>3662206</v>
      </c>
      <c r="Z154" s="136">
        <v>4063049</v>
      </c>
      <c r="AA154" s="136">
        <v>2330032</v>
      </c>
      <c r="AB154" s="136">
        <v>418385</v>
      </c>
    </row>
    <row r="155" spans="1:28">
      <c r="A155" s="136" t="s">
        <v>381</v>
      </c>
      <c r="B155" s="136" t="s">
        <v>415</v>
      </c>
      <c r="C155" s="136" t="s">
        <v>416</v>
      </c>
      <c r="D155" s="144" t="s">
        <v>417</v>
      </c>
      <c r="E155" s="136">
        <v>567791</v>
      </c>
      <c r="F155" s="136">
        <v>743049</v>
      </c>
      <c r="G155" s="136">
        <v>265128</v>
      </c>
      <c r="H155" s="136">
        <v>2470</v>
      </c>
      <c r="I155" s="136">
        <v>0</v>
      </c>
      <c r="J155" s="136">
        <v>2</v>
      </c>
      <c r="K155" s="136">
        <v>0</v>
      </c>
      <c r="L155" s="136">
        <v>1080306</v>
      </c>
      <c r="M155" s="136">
        <v>2651137</v>
      </c>
      <c r="N155" s="136">
        <v>2113126</v>
      </c>
      <c r="O155" s="136">
        <v>6157715</v>
      </c>
      <c r="P155" s="136">
        <v>7163957</v>
      </c>
      <c r="Q155" s="136">
        <v>8304992</v>
      </c>
      <c r="R155" s="136">
        <v>8661397</v>
      </c>
      <c r="S155" s="136">
        <v>8749088</v>
      </c>
      <c r="T155" s="136">
        <v>12368932</v>
      </c>
      <c r="U155" s="136">
        <v>10492304</v>
      </c>
      <c r="V155" s="136">
        <v>12307365</v>
      </c>
      <c r="W155" s="136">
        <v>14596195</v>
      </c>
      <c r="X155" s="136">
        <v>12158164</v>
      </c>
      <c r="Y155" s="136">
        <v>17151267</v>
      </c>
      <c r="Z155" s="136">
        <v>19134598</v>
      </c>
      <c r="AA155" s="136">
        <v>10655863</v>
      </c>
      <c r="AB155" s="136">
        <v>2213730</v>
      </c>
    </row>
    <row r="156" spans="1:28">
      <c r="A156" s="136" t="s">
        <v>381</v>
      </c>
      <c r="B156" s="136" t="s">
        <v>418</v>
      </c>
      <c r="C156" s="136" t="s">
        <v>986</v>
      </c>
      <c r="D156" s="144" t="s">
        <v>987</v>
      </c>
      <c r="E156" s="136">
        <v>1046904</v>
      </c>
      <c r="F156" s="136">
        <v>50423</v>
      </c>
      <c r="G156" s="136">
        <v>68</v>
      </c>
      <c r="H156" s="136">
        <v>68</v>
      </c>
      <c r="I156" s="136">
        <v>68</v>
      </c>
      <c r="J156" s="136">
        <v>68</v>
      </c>
      <c r="K156" s="136">
        <v>122</v>
      </c>
      <c r="L156" s="136">
        <v>70</v>
      </c>
      <c r="M156" s="136">
        <v>0</v>
      </c>
      <c r="N156" s="136">
        <v>0</v>
      </c>
      <c r="O156" s="136">
        <v>0</v>
      </c>
      <c r="P156" s="136">
        <v>0</v>
      </c>
      <c r="Q156" s="136">
        <v>0</v>
      </c>
      <c r="R156" s="136">
        <v>8</v>
      </c>
      <c r="S156" s="136">
        <v>8815</v>
      </c>
      <c r="T156" s="136">
        <v>244802</v>
      </c>
      <c r="U156" s="136">
        <v>1338783</v>
      </c>
      <c r="V156" s="136">
        <v>1863017</v>
      </c>
      <c r="W156" s="136">
        <v>2234975</v>
      </c>
      <c r="X156" s="136">
        <v>2126988</v>
      </c>
      <c r="Y156" s="136">
        <v>831442</v>
      </c>
      <c r="Z156" s="136">
        <v>2275796</v>
      </c>
      <c r="AA156" s="136">
        <v>2965944</v>
      </c>
      <c r="AB156" s="136">
        <v>2617803</v>
      </c>
    </row>
    <row r="157" spans="1:28">
      <c r="A157" s="136" t="s">
        <v>381</v>
      </c>
      <c r="B157" s="136" t="s">
        <v>418</v>
      </c>
      <c r="C157" s="136" t="s">
        <v>421</v>
      </c>
      <c r="D157" s="144" t="s">
        <v>422</v>
      </c>
      <c r="E157" s="136">
        <v>0</v>
      </c>
      <c r="F157" s="136">
        <v>0</v>
      </c>
      <c r="G157" s="136">
        <v>0</v>
      </c>
      <c r="H157" s="136">
        <v>0</v>
      </c>
      <c r="I157" s="136">
        <v>0</v>
      </c>
      <c r="J157" s="136">
        <v>2</v>
      </c>
      <c r="K157" s="136">
        <v>1271953</v>
      </c>
      <c r="L157" s="136">
        <v>2003327</v>
      </c>
      <c r="M157" s="136">
        <v>1880435</v>
      </c>
      <c r="N157" s="136">
        <v>3777890</v>
      </c>
      <c r="O157" s="136">
        <v>2740621</v>
      </c>
      <c r="P157" s="136">
        <v>3771969</v>
      </c>
      <c r="Q157" s="136">
        <v>3784106</v>
      </c>
      <c r="R157" s="136">
        <v>3985370</v>
      </c>
      <c r="S157" s="136">
        <v>4060058</v>
      </c>
      <c r="T157" s="136">
        <v>6322402</v>
      </c>
      <c r="U157" s="136">
        <v>9379886</v>
      </c>
      <c r="V157" s="136">
        <v>7560966</v>
      </c>
      <c r="W157" s="136">
        <v>9454425</v>
      </c>
      <c r="X157" s="136">
        <v>4355582</v>
      </c>
      <c r="Y157" s="136">
        <v>12584802</v>
      </c>
      <c r="Z157" s="136">
        <v>14118854</v>
      </c>
      <c r="AA157" s="136">
        <v>5400654</v>
      </c>
      <c r="AB157" s="136">
        <v>296396</v>
      </c>
    </row>
    <row r="158" spans="1:28">
      <c r="A158" s="136" t="s">
        <v>381</v>
      </c>
      <c r="B158" s="136" t="s">
        <v>418</v>
      </c>
      <c r="C158" s="136" t="s">
        <v>419</v>
      </c>
      <c r="D158" s="144" t="s">
        <v>420</v>
      </c>
      <c r="E158" s="136">
        <v>55196</v>
      </c>
      <c r="F158" s="136">
        <v>3825</v>
      </c>
      <c r="G158" s="136">
        <v>358</v>
      </c>
      <c r="H158" s="136">
        <v>358</v>
      </c>
      <c r="I158" s="136">
        <v>1422</v>
      </c>
      <c r="J158" s="136">
        <v>240</v>
      </c>
      <c r="K158" s="136">
        <v>240</v>
      </c>
      <c r="L158" s="136">
        <v>85353</v>
      </c>
      <c r="M158" s="136">
        <v>1299295</v>
      </c>
      <c r="N158" s="136">
        <v>784984</v>
      </c>
      <c r="O158" s="136">
        <v>2222929</v>
      </c>
      <c r="P158" s="136">
        <v>1060140</v>
      </c>
      <c r="Q158" s="136">
        <v>2872188</v>
      </c>
      <c r="R158" s="136">
        <v>1698097</v>
      </c>
      <c r="S158" s="136">
        <v>3309214</v>
      </c>
      <c r="T158" s="136">
        <v>2684567</v>
      </c>
      <c r="U158" s="136">
        <v>5790302</v>
      </c>
      <c r="V158" s="136">
        <v>2218956</v>
      </c>
      <c r="W158" s="136">
        <v>4308543</v>
      </c>
      <c r="X158" s="136">
        <v>1619898</v>
      </c>
      <c r="Y158" s="136">
        <v>7369896</v>
      </c>
      <c r="Z158" s="136">
        <v>4776411</v>
      </c>
      <c r="AA158" s="136">
        <v>1068802</v>
      </c>
      <c r="AB158" s="136">
        <v>205934</v>
      </c>
    </row>
    <row r="159" spans="1:28">
      <c r="A159" s="136" t="s">
        <v>381</v>
      </c>
      <c r="B159" s="136" t="s">
        <v>423</v>
      </c>
      <c r="C159" s="136" t="s">
        <v>803</v>
      </c>
      <c r="D159" s="144" t="s">
        <v>804</v>
      </c>
      <c r="E159" s="136">
        <v>160168</v>
      </c>
      <c r="F159" s="136">
        <v>41357</v>
      </c>
      <c r="G159" s="136">
        <v>7709</v>
      </c>
      <c r="H159" s="136">
        <v>0</v>
      </c>
      <c r="I159" s="136">
        <v>25678</v>
      </c>
      <c r="J159" s="136">
        <v>176902</v>
      </c>
      <c r="K159" s="136">
        <v>374869</v>
      </c>
      <c r="L159" s="136">
        <v>172216</v>
      </c>
      <c r="M159" s="136">
        <v>290568</v>
      </c>
      <c r="N159" s="136">
        <v>266666</v>
      </c>
      <c r="O159" s="136">
        <v>10372</v>
      </c>
      <c r="P159" s="136">
        <v>390910</v>
      </c>
      <c r="Q159" s="136">
        <v>172817</v>
      </c>
      <c r="R159" s="136">
        <v>125488</v>
      </c>
      <c r="S159" s="136">
        <v>162167</v>
      </c>
      <c r="T159" s="136">
        <v>2232427</v>
      </c>
      <c r="U159" s="136">
        <v>2106609</v>
      </c>
      <c r="V159" s="136">
        <v>2423529</v>
      </c>
      <c r="W159" s="136">
        <v>2469855</v>
      </c>
      <c r="X159" s="136">
        <v>1529971</v>
      </c>
      <c r="Y159" s="136">
        <v>2756725</v>
      </c>
      <c r="Z159" s="136">
        <v>2712315</v>
      </c>
      <c r="AA159" s="136">
        <v>2181771</v>
      </c>
      <c r="AB159" s="136">
        <v>572045</v>
      </c>
    </row>
    <row r="160" spans="1:28">
      <c r="A160" s="136" t="s">
        <v>381</v>
      </c>
      <c r="B160" s="136" t="s">
        <v>423</v>
      </c>
      <c r="C160" s="136" t="s">
        <v>424</v>
      </c>
      <c r="D160" s="144" t="s">
        <v>425</v>
      </c>
      <c r="E160" s="136">
        <v>395684</v>
      </c>
      <c r="F160" s="136">
        <v>11675</v>
      </c>
      <c r="G160" s="136">
        <v>782</v>
      </c>
      <c r="H160" s="136">
        <v>0</v>
      </c>
      <c r="I160" s="136">
        <v>0</v>
      </c>
      <c r="J160" s="136">
        <v>0</v>
      </c>
      <c r="K160" s="136">
        <v>0</v>
      </c>
      <c r="L160" s="136">
        <v>0</v>
      </c>
      <c r="M160" s="136">
        <v>413</v>
      </c>
      <c r="N160" s="136">
        <v>1387905</v>
      </c>
      <c r="O160" s="136">
        <v>5105777</v>
      </c>
      <c r="P160" s="136">
        <v>4924193</v>
      </c>
      <c r="Q160" s="136">
        <v>3880193</v>
      </c>
      <c r="R160" s="136">
        <v>6076347</v>
      </c>
      <c r="S160" s="136">
        <v>7146744</v>
      </c>
      <c r="T160" s="136">
        <v>10214153</v>
      </c>
      <c r="U160" s="136">
        <v>6954201</v>
      </c>
      <c r="V160" s="136">
        <v>11687764</v>
      </c>
      <c r="W160" s="136">
        <v>8604128</v>
      </c>
      <c r="X160" s="136">
        <v>7214751</v>
      </c>
      <c r="Y160" s="136">
        <v>12016152</v>
      </c>
      <c r="Z160" s="136">
        <v>11158314</v>
      </c>
      <c r="AA160" s="136">
        <v>12786976</v>
      </c>
      <c r="AB160" s="136">
        <v>2782659</v>
      </c>
    </row>
    <row r="161" spans="1:28">
      <c r="A161" s="136" t="s">
        <v>381</v>
      </c>
      <c r="B161" s="136" t="s">
        <v>426</v>
      </c>
      <c r="C161" s="136" t="s">
        <v>805</v>
      </c>
      <c r="D161" s="144" t="s">
        <v>806</v>
      </c>
      <c r="E161" s="136">
        <v>197219</v>
      </c>
      <c r="F161" s="136">
        <v>15080</v>
      </c>
      <c r="G161" s="136">
        <v>2641</v>
      </c>
      <c r="H161" s="136">
        <v>19573</v>
      </c>
      <c r="I161" s="136">
        <v>28899</v>
      </c>
      <c r="J161" s="136">
        <v>64657</v>
      </c>
      <c r="K161" s="136">
        <v>184202</v>
      </c>
      <c r="L161" s="136">
        <v>66557</v>
      </c>
      <c r="M161" s="136">
        <v>246436</v>
      </c>
      <c r="N161" s="136">
        <v>1232906</v>
      </c>
      <c r="O161" s="136">
        <v>1388761</v>
      </c>
      <c r="P161" s="136">
        <v>2042774</v>
      </c>
      <c r="Q161" s="136">
        <v>2479279</v>
      </c>
      <c r="R161" s="136">
        <v>2297843</v>
      </c>
      <c r="S161" s="136">
        <v>3014012</v>
      </c>
      <c r="T161" s="136">
        <v>3770098</v>
      </c>
      <c r="U161" s="136">
        <v>4394370</v>
      </c>
      <c r="V161" s="136">
        <v>3903950</v>
      </c>
      <c r="W161" s="136">
        <v>4797579</v>
      </c>
      <c r="X161" s="136">
        <v>4486785</v>
      </c>
      <c r="Y161" s="136">
        <v>4483764</v>
      </c>
      <c r="Z161" s="136">
        <v>4370204</v>
      </c>
      <c r="AA161" s="136">
        <v>2984833</v>
      </c>
      <c r="AB161" s="136">
        <v>839541</v>
      </c>
    </row>
    <row r="162" spans="1:28">
      <c r="A162" s="136" t="s">
        <v>381</v>
      </c>
      <c r="B162" s="136" t="s">
        <v>423</v>
      </c>
      <c r="C162" s="136" t="s">
        <v>429</v>
      </c>
      <c r="D162" s="144" t="s">
        <v>430</v>
      </c>
      <c r="E162" s="136">
        <v>159058</v>
      </c>
      <c r="F162" s="136">
        <v>9879</v>
      </c>
      <c r="G162" s="136">
        <v>671</v>
      </c>
      <c r="H162" s="136">
        <v>721</v>
      </c>
      <c r="I162" s="136">
        <v>681</v>
      </c>
      <c r="J162" s="136">
        <v>0</v>
      </c>
      <c r="K162" s="136">
        <v>314803</v>
      </c>
      <c r="L162" s="136">
        <v>2815582</v>
      </c>
      <c r="M162" s="136">
        <v>2854797</v>
      </c>
      <c r="N162" s="136">
        <v>2122902</v>
      </c>
      <c r="O162" s="136">
        <v>3160531</v>
      </c>
      <c r="P162" s="136">
        <v>1377374</v>
      </c>
      <c r="Q162" s="136">
        <v>2206597</v>
      </c>
      <c r="R162" s="136">
        <v>2871731</v>
      </c>
      <c r="S162" s="136">
        <v>1480309</v>
      </c>
      <c r="T162" s="136">
        <v>11492136</v>
      </c>
      <c r="U162" s="136">
        <v>8394551</v>
      </c>
      <c r="V162" s="136">
        <v>13684274</v>
      </c>
      <c r="W162" s="136">
        <v>3562543</v>
      </c>
      <c r="X162" s="136">
        <v>10092538</v>
      </c>
      <c r="Y162" s="136">
        <v>16655317</v>
      </c>
      <c r="Z162" s="136">
        <v>11704654</v>
      </c>
      <c r="AA162" s="136">
        <v>7560652</v>
      </c>
      <c r="AB162" s="136">
        <v>412871</v>
      </c>
    </row>
    <row r="163" spans="1:28">
      <c r="A163" s="136" t="s">
        <v>381</v>
      </c>
      <c r="B163" s="136" t="s">
        <v>392</v>
      </c>
      <c r="C163" s="136" t="s">
        <v>809</v>
      </c>
      <c r="D163" s="144" t="s">
        <v>810</v>
      </c>
      <c r="E163" s="136">
        <v>9878</v>
      </c>
      <c r="F163" s="136">
        <v>4003</v>
      </c>
      <c r="G163" s="136">
        <v>0</v>
      </c>
      <c r="H163" s="136">
        <v>0</v>
      </c>
      <c r="I163" s="136">
        <v>176133</v>
      </c>
      <c r="J163" s="136">
        <v>514185</v>
      </c>
      <c r="K163" s="136">
        <v>546764</v>
      </c>
      <c r="L163" s="136">
        <v>1416149</v>
      </c>
      <c r="M163" s="136">
        <v>1391207</v>
      </c>
      <c r="N163" s="136">
        <v>1090802</v>
      </c>
      <c r="O163" s="136">
        <v>1323234</v>
      </c>
      <c r="P163" s="136">
        <v>980022</v>
      </c>
      <c r="Q163" s="136">
        <v>1333766</v>
      </c>
      <c r="R163" s="136">
        <v>1175558</v>
      </c>
      <c r="S163" s="136">
        <v>1650244</v>
      </c>
      <c r="T163" s="136">
        <v>1686473</v>
      </c>
      <c r="U163" s="136">
        <v>2001208</v>
      </c>
      <c r="V163" s="136">
        <v>1624037</v>
      </c>
      <c r="W163" s="136">
        <v>2030635</v>
      </c>
      <c r="X163" s="136">
        <v>1528696</v>
      </c>
      <c r="Y163" s="136">
        <v>1902869</v>
      </c>
      <c r="Z163" s="136">
        <v>1552473</v>
      </c>
      <c r="AA163" s="136">
        <v>1025472</v>
      </c>
      <c r="AB163" s="136">
        <v>160084</v>
      </c>
    </row>
    <row r="164" spans="1:28">
      <c r="A164" s="136" t="s">
        <v>381</v>
      </c>
      <c r="B164" s="136" t="s">
        <v>389</v>
      </c>
      <c r="C164" s="136" t="s">
        <v>807</v>
      </c>
      <c r="D164" s="144" t="s">
        <v>808</v>
      </c>
      <c r="E164" s="136">
        <v>2932</v>
      </c>
      <c r="F164" s="136">
        <v>0</v>
      </c>
      <c r="G164" s="136">
        <v>0</v>
      </c>
      <c r="H164" s="136">
        <v>0</v>
      </c>
      <c r="I164" s="136">
        <v>0</v>
      </c>
      <c r="J164" s="136">
        <v>0</v>
      </c>
      <c r="K164" s="136">
        <v>0</v>
      </c>
      <c r="L164" s="136">
        <v>198974</v>
      </c>
      <c r="M164" s="136">
        <v>1172449</v>
      </c>
      <c r="N164" s="136">
        <v>1583384</v>
      </c>
      <c r="O164" s="136">
        <v>1192467</v>
      </c>
      <c r="P164" s="136">
        <v>2164761</v>
      </c>
      <c r="Q164" s="136">
        <v>1109327</v>
      </c>
      <c r="R164" s="136">
        <v>2396107</v>
      </c>
      <c r="S164" s="136">
        <v>1491972</v>
      </c>
      <c r="T164" s="136">
        <v>2209117</v>
      </c>
      <c r="U164" s="136">
        <v>3540094</v>
      </c>
      <c r="V164" s="136">
        <v>5069522</v>
      </c>
      <c r="W164" s="136">
        <v>3769179</v>
      </c>
      <c r="X164" s="136">
        <v>4339183</v>
      </c>
      <c r="Y164" s="136">
        <v>3225917</v>
      </c>
      <c r="Z164" s="136">
        <v>6753138</v>
      </c>
      <c r="AA164" s="136">
        <v>5216288</v>
      </c>
      <c r="AB164" s="136">
        <v>664613</v>
      </c>
    </row>
    <row r="165" spans="1:28">
      <c r="A165" s="136" t="s">
        <v>381</v>
      </c>
      <c r="B165" s="136" t="s">
        <v>392</v>
      </c>
      <c r="C165" s="136" t="s">
        <v>811</v>
      </c>
      <c r="D165" s="144" t="s">
        <v>812</v>
      </c>
      <c r="E165" s="136">
        <v>575217</v>
      </c>
      <c r="F165" s="136">
        <v>153341</v>
      </c>
      <c r="G165" s="136">
        <v>147348</v>
      </c>
      <c r="H165" s="136">
        <v>99297</v>
      </c>
      <c r="I165" s="136">
        <v>26238</v>
      </c>
      <c r="J165" s="136">
        <v>35640</v>
      </c>
      <c r="K165" s="136">
        <v>10175</v>
      </c>
      <c r="L165" s="136">
        <v>19807</v>
      </c>
      <c r="M165" s="136">
        <v>44272</v>
      </c>
      <c r="N165" s="136">
        <v>120021</v>
      </c>
      <c r="O165" s="136">
        <v>395413</v>
      </c>
      <c r="P165" s="136">
        <v>536042</v>
      </c>
      <c r="Q165" s="136">
        <v>545723</v>
      </c>
      <c r="R165" s="136">
        <v>733618</v>
      </c>
      <c r="S165" s="136">
        <v>880082</v>
      </c>
      <c r="T165" s="136">
        <v>1064560</v>
      </c>
      <c r="U165" s="136">
        <v>1078183</v>
      </c>
      <c r="V165" s="136">
        <v>1295877</v>
      </c>
      <c r="W165" s="136">
        <v>1392029</v>
      </c>
      <c r="X165" s="136">
        <v>1515181</v>
      </c>
      <c r="Y165" s="136">
        <v>1478090</v>
      </c>
      <c r="Z165" s="136">
        <v>1090242</v>
      </c>
      <c r="AA165" s="136">
        <v>1440719</v>
      </c>
      <c r="AB165" s="136">
        <v>1544374</v>
      </c>
    </row>
    <row r="166" spans="1:28">
      <c r="A166" s="136" t="s">
        <v>381</v>
      </c>
      <c r="B166" s="136" t="s">
        <v>435</v>
      </c>
      <c r="C166" s="136" t="s">
        <v>988</v>
      </c>
      <c r="D166" s="144" t="s">
        <v>439</v>
      </c>
      <c r="E166" s="136">
        <v>29120</v>
      </c>
      <c r="F166" s="136">
        <v>15045</v>
      </c>
      <c r="G166" s="136">
        <v>0</v>
      </c>
      <c r="H166" s="136">
        <v>0</v>
      </c>
      <c r="I166" s="136">
        <v>0</v>
      </c>
      <c r="J166" s="136">
        <v>0</v>
      </c>
      <c r="K166" s="136">
        <v>0</v>
      </c>
      <c r="L166" s="136">
        <v>0</v>
      </c>
      <c r="M166" s="136">
        <v>0</v>
      </c>
      <c r="N166" s="136">
        <v>0</v>
      </c>
      <c r="O166" s="136">
        <v>0</v>
      </c>
      <c r="P166" s="136">
        <v>0</v>
      </c>
      <c r="Q166" s="136">
        <v>0</v>
      </c>
      <c r="R166" s="136">
        <v>0</v>
      </c>
      <c r="S166" s="136">
        <v>361080</v>
      </c>
      <c r="T166" s="136">
        <v>6230306</v>
      </c>
      <c r="U166" s="136">
        <v>9305046</v>
      </c>
      <c r="V166" s="136">
        <v>5840872</v>
      </c>
      <c r="W166" s="136">
        <v>4922208</v>
      </c>
      <c r="X166" s="136">
        <v>5431728</v>
      </c>
      <c r="Y166" s="136">
        <v>10895029</v>
      </c>
      <c r="Z166" s="136">
        <v>11117619</v>
      </c>
      <c r="AA166" s="136">
        <v>4551044</v>
      </c>
      <c r="AB166" s="136">
        <v>556783</v>
      </c>
    </row>
    <row r="167" spans="1:28">
      <c r="A167" s="136" t="s">
        <v>381</v>
      </c>
      <c r="B167" s="136" t="s">
        <v>435</v>
      </c>
      <c r="C167" s="136" t="s">
        <v>436</v>
      </c>
      <c r="D167" s="144" t="s">
        <v>437</v>
      </c>
      <c r="E167" s="136">
        <v>0</v>
      </c>
      <c r="F167" s="136">
        <v>0</v>
      </c>
      <c r="G167" s="136">
        <v>0</v>
      </c>
      <c r="H167" s="136">
        <v>0</v>
      </c>
      <c r="I167" s="136">
        <v>0</v>
      </c>
      <c r="J167" s="136">
        <v>0</v>
      </c>
      <c r="K167" s="136">
        <v>5748</v>
      </c>
      <c r="L167" s="136">
        <v>106179</v>
      </c>
      <c r="M167" s="136">
        <v>754416</v>
      </c>
      <c r="N167" s="136">
        <v>731329</v>
      </c>
      <c r="O167" s="136">
        <v>656925</v>
      </c>
      <c r="P167" s="136">
        <v>610191</v>
      </c>
      <c r="Q167" s="136">
        <v>700955</v>
      </c>
      <c r="R167" s="136">
        <v>672149</v>
      </c>
      <c r="S167" s="136">
        <v>1368373</v>
      </c>
      <c r="T167" s="136">
        <v>2624115</v>
      </c>
      <c r="U167" s="136">
        <v>6799599</v>
      </c>
      <c r="V167" s="136">
        <v>4785876</v>
      </c>
      <c r="W167" s="136">
        <v>4806336</v>
      </c>
      <c r="X167" s="136">
        <v>3115564</v>
      </c>
      <c r="Y167" s="136">
        <v>6904928</v>
      </c>
      <c r="Z167" s="136">
        <v>5680281</v>
      </c>
      <c r="AA167" s="136">
        <v>4706080</v>
      </c>
      <c r="AB167" s="136">
        <v>250933</v>
      </c>
    </row>
    <row r="168" spans="1:28">
      <c r="A168" s="136" t="s">
        <v>381</v>
      </c>
      <c r="B168" s="136" t="s">
        <v>435</v>
      </c>
      <c r="C168" s="136" t="s">
        <v>438</v>
      </c>
      <c r="D168" s="144" t="s">
        <v>439</v>
      </c>
      <c r="E168" s="136">
        <v>1156689</v>
      </c>
      <c r="F168" s="136">
        <v>1728426</v>
      </c>
      <c r="G168" s="136">
        <v>1468476</v>
      </c>
      <c r="H168" s="136">
        <v>663739</v>
      </c>
      <c r="I168" s="136">
        <v>1545299</v>
      </c>
      <c r="J168" s="136">
        <v>1741705</v>
      </c>
      <c r="K168" s="136">
        <v>692012</v>
      </c>
      <c r="L168" s="136">
        <v>1751187</v>
      </c>
      <c r="M168" s="136">
        <v>6485635</v>
      </c>
      <c r="N168" s="136">
        <v>5197695</v>
      </c>
      <c r="O168" s="136">
        <v>4904008</v>
      </c>
      <c r="P168" s="136">
        <v>6137062</v>
      </c>
      <c r="Q168" s="136">
        <v>6070821</v>
      </c>
      <c r="R168" s="136">
        <v>5214956</v>
      </c>
      <c r="S168" s="136">
        <v>6086130</v>
      </c>
      <c r="T168" s="136">
        <v>4522983</v>
      </c>
      <c r="U168" s="136">
        <v>4834814</v>
      </c>
      <c r="V168" s="136">
        <v>6948658</v>
      </c>
      <c r="W168" s="136">
        <v>6290772</v>
      </c>
      <c r="X168" s="136">
        <v>5989548</v>
      </c>
      <c r="Y168" s="136">
        <v>7614703</v>
      </c>
      <c r="Z168" s="136">
        <v>7161180</v>
      </c>
      <c r="AA168" s="136">
        <v>3887140</v>
      </c>
      <c r="AB168" s="136">
        <v>1201211</v>
      </c>
    </row>
    <row r="169" spans="1:28">
      <c r="A169" s="136" t="s">
        <v>381</v>
      </c>
      <c r="B169" s="136" t="s">
        <v>440</v>
      </c>
      <c r="C169" s="136" t="s">
        <v>989</v>
      </c>
      <c r="D169" s="144" t="s">
        <v>990</v>
      </c>
      <c r="E169" s="136">
        <v>146451</v>
      </c>
      <c r="F169" s="136">
        <v>0</v>
      </c>
      <c r="G169" s="136">
        <v>0</v>
      </c>
      <c r="H169" s="136">
        <v>16</v>
      </c>
      <c r="I169" s="136">
        <v>10</v>
      </c>
      <c r="J169" s="136">
        <v>5</v>
      </c>
      <c r="K169" s="136">
        <v>0</v>
      </c>
      <c r="L169" s="136">
        <v>559</v>
      </c>
      <c r="M169" s="136">
        <v>10429</v>
      </c>
      <c r="N169" s="136">
        <v>116563</v>
      </c>
      <c r="O169" s="136">
        <v>306915</v>
      </c>
      <c r="P169" s="136">
        <v>477343</v>
      </c>
      <c r="Q169" s="136">
        <v>446291</v>
      </c>
      <c r="R169" s="136">
        <v>429783</v>
      </c>
      <c r="S169" s="136">
        <v>384978</v>
      </c>
      <c r="T169" s="136">
        <v>328797</v>
      </c>
      <c r="U169" s="136">
        <v>573517</v>
      </c>
      <c r="V169" s="136">
        <v>548875</v>
      </c>
      <c r="W169" s="136">
        <v>541900</v>
      </c>
      <c r="X169" s="136">
        <v>675611</v>
      </c>
      <c r="Y169" s="136">
        <v>704034</v>
      </c>
      <c r="Z169" s="136">
        <v>913179</v>
      </c>
      <c r="AA169" s="136">
        <v>592837</v>
      </c>
      <c r="AB169" s="136">
        <v>531369</v>
      </c>
    </row>
    <row r="170" spans="1:28">
      <c r="A170" s="136" t="s">
        <v>381</v>
      </c>
      <c r="B170" s="136" t="s">
        <v>440</v>
      </c>
      <c r="C170" s="136" t="s">
        <v>991</v>
      </c>
      <c r="D170" s="144" t="s">
        <v>992</v>
      </c>
      <c r="E170" s="136">
        <v>1017514</v>
      </c>
      <c r="F170" s="136">
        <v>344511</v>
      </c>
      <c r="G170" s="136">
        <v>76228</v>
      </c>
      <c r="H170" s="136">
        <v>0</v>
      </c>
      <c r="I170" s="136">
        <v>0</v>
      </c>
      <c r="J170" s="136">
        <v>0</v>
      </c>
      <c r="K170" s="136">
        <v>0</v>
      </c>
      <c r="L170" s="136">
        <v>24478</v>
      </c>
      <c r="M170" s="136">
        <v>61337</v>
      </c>
      <c r="N170" s="136">
        <v>29097</v>
      </c>
      <c r="O170" s="136">
        <v>71905</v>
      </c>
      <c r="P170" s="136">
        <v>32120</v>
      </c>
      <c r="Q170" s="136">
        <v>28239</v>
      </c>
      <c r="R170" s="136">
        <v>33494</v>
      </c>
      <c r="S170" s="136">
        <v>722251</v>
      </c>
      <c r="T170" s="136">
        <v>735368</v>
      </c>
      <c r="U170" s="136">
        <v>1299003</v>
      </c>
      <c r="V170" s="136">
        <v>1498506</v>
      </c>
      <c r="W170" s="136">
        <v>1471742</v>
      </c>
      <c r="X170" s="136">
        <v>1431007</v>
      </c>
      <c r="Y170" s="136">
        <v>1885454</v>
      </c>
      <c r="Z170" s="136">
        <v>2666852</v>
      </c>
      <c r="AA170" s="136">
        <v>1542717</v>
      </c>
      <c r="AB170" s="136">
        <v>1283954</v>
      </c>
    </row>
    <row r="171" spans="1:28">
      <c r="A171" s="136" t="s">
        <v>381</v>
      </c>
      <c r="B171" s="136" t="s">
        <v>440</v>
      </c>
      <c r="C171" s="136" t="s">
        <v>441</v>
      </c>
      <c r="D171" s="144" t="s">
        <v>442</v>
      </c>
      <c r="E171" s="136">
        <v>354480</v>
      </c>
      <c r="F171" s="136">
        <v>112578</v>
      </c>
      <c r="G171" s="136">
        <v>0</v>
      </c>
      <c r="H171" s="136">
        <v>18142</v>
      </c>
      <c r="I171" s="136">
        <v>312968</v>
      </c>
      <c r="J171" s="136">
        <v>527053</v>
      </c>
      <c r="K171" s="136">
        <v>2109383</v>
      </c>
      <c r="L171" s="136">
        <v>2629806</v>
      </c>
      <c r="M171" s="136">
        <v>2366678</v>
      </c>
      <c r="N171" s="136">
        <v>3123104</v>
      </c>
      <c r="O171" s="136">
        <v>2262897</v>
      </c>
      <c r="P171" s="136">
        <v>3266901</v>
      </c>
      <c r="Q171" s="136">
        <v>2759261</v>
      </c>
      <c r="R171" s="136">
        <v>3806247</v>
      </c>
      <c r="S171" s="136">
        <v>5344554</v>
      </c>
      <c r="T171" s="136">
        <v>5425788</v>
      </c>
      <c r="U171" s="136">
        <v>5250104</v>
      </c>
      <c r="V171" s="136">
        <v>5326706</v>
      </c>
      <c r="W171" s="136">
        <v>4751126</v>
      </c>
      <c r="X171" s="136">
        <v>5867489</v>
      </c>
      <c r="Y171" s="136">
        <v>4971048</v>
      </c>
      <c r="Z171" s="136">
        <v>4134898</v>
      </c>
      <c r="AA171" s="136">
        <v>2248888</v>
      </c>
      <c r="AB171" s="136">
        <v>886419</v>
      </c>
    </row>
    <row r="172" spans="1:28">
      <c r="A172" s="136" t="s">
        <v>381</v>
      </c>
      <c r="B172" s="136" t="s">
        <v>440</v>
      </c>
      <c r="C172" s="136" t="s">
        <v>443</v>
      </c>
      <c r="D172" s="144" t="s">
        <v>444</v>
      </c>
      <c r="E172" s="136">
        <v>0</v>
      </c>
      <c r="F172" s="136">
        <v>0</v>
      </c>
      <c r="G172" s="136">
        <v>0</v>
      </c>
      <c r="H172" s="136">
        <v>0</v>
      </c>
      <c r="I172" s="136">
        <v>15650</v>
      </c>
      <c r="J172" s="136">
        <v>192643</v>
      </c>
      <c r="K172" s="136">
        <v>244626</v>
      </c>
      <c r="L172" s="136">
        <v>3157121</v>
      </c>
      <c r="M172" s="136">
        <v>2657684</v>
      </c>
      <c r="N172" s="136">
        <v>3110343</v>
      </c>
      <c r="O172" s="136">
        <v>2065468</v>
      </c>
      <c r="P172" s="136">
        <v>2331857</v>
      </c>
      <c r="Q172" s="136">
        <v>3371556</v>
      </c>
      <c r="R172" s="136">
        <v>4549215</v>
      </c>
      <c r="S172" s="136">
        <v>3867873</v>
      </c>
      <c r="T172" s="136">
        <v>6548506</v>
      </c>
      <c r="U172" s="136">
        <v>5638117</v>
      </c>
      <c r="V172" s="136">
        <v>5427645</v>
      </c>
      <c r="W172" s="136">
        <v>7633135</v>
      </c>
      <c r="X172" s="136">
        <v>7133033</v>
      </c>
      <c r="Y172" s="136">
        <v>3436798</v>
      </c>
      <c r="Z172" s="136">
        <v>7504805</v>
      </c>
      <c r="AA172" s="136">
        <v>4510629</v>
      </c>
      <c r="AB172" s="136">
        <v>344693</v>
      </c>
    </row>
    <row r="173" spans="1:28">
      <c r="A173" s="136" t="s">
        <v>381</v>
      </c>
      <c r="B173" s="136" t="s">
        <v>440</v>
      </c>
      <c r="C173" s="136" t="s">
        <v>445</v>
      </c>
      <c r="D173" s="144" t="s">
        <v>446</v>
      </c>
      <c r="E173" s="136">
        <v>49636</v>
      </c>
      <c r="F173" s="136">
        <v>17971</v>
      </c>
      <c r="G173" s="136">
        <v>9047</v>
      </c>
      <c r="H173" s="136">
        <v>0</v>
      </c>
      <c r="I173" s="136">
        <v>0</v>
      </c>
      <c r="J173" s="136">
        <v>0</v>
      </c>
      <c r="K173" s="136">
        <v>21</v>
      </c>
      <c r="L173" s="136">
        <v>161947</v>
      </c>
      <c r="M173" s="136">
        <v>512722</v>
      </c>
      <c r="N173" s="136">
        <v>303253</v>
      </c>
      <c r="O173" s="136">
        <v>18253</v>
      </c>
      <c r="P173" s="136">
        <v>771060</v>
      </c>
      <c r="Q173" s="136">
        <v>865943</v>
      </c>
      <c r="R173" s="136">
        <v>662555</v>
      </c>
      <c r="S173" s="136">
        <v>886918</v>
      </c>
      <c r="T173" s="136">
        <v>1482649</v>
      </c>
      <c r="U173" s="136">
        <v>1855831</v>
      </c>
      <c r="V173" s="136">
        <v>1744285</v>
      </c>
      <c r="W173" s="136">
        <v>1767761</v>
      </c>
      <c r="X173" s="136">
        <v>1834229</v>
      </c>
      <c r="Y173" s="136">
        <v>2736934</v>
      </c>
      <c r="Z173" s="136">
        <v>2339236</v>
      </c>
      <c r="AA173" s="136">
        <v>548061</v>
      </c>
      <c r="AB173" s="136">
        <v>119442</v>
      </c>
    </row>
    <row r="174" spans="1:28">
      <c r="A174" s="136" t="s">
        <v>447</v>
      </c>
      <c r="B174" s="136" t="s">
        <v>448</v>
      </c>
      <c r="C174" s="136" t="s">
        <v>451</v>
      </c>
      <c r="D174" s="144" t="s">
        <v>452</v>
      </c>
      <c r="E174" s="136">
        <v>494231</v>
      </c>
      <c r="F174" s="136">
        <v>127168</v>
      </c>
      <c r="G174" s="136">
        <v>263328</v>
      </c>
      <c r="H174" s="136">
        <v>181629</v>
      </c>
      <c r="I174" s="136">
        <v>493046</v>
      </c>
      <c r="J174" s="136">
        <v>685081</v>
      </c>
      <c r="K174" s="136">
        <v>3468399</v>
      </c>
      <c r="L174" s="136">
        <v>2427577</v>
      </c>
      <c r="M174" s="136">
        <v>4570144</v>
      </c>
      <c r="N174" s="136">
        <v>4918824</v>
      </c>
      <c r="O174" s="136">
        <v>4298504</v>
      </c>
      <c r="P174" s="136">
        <v>7026443</v>
      </c>
      <c r="Q174" s="136">
        <v>8327244</v>
      </c>
      <c r="R174" s="136">
        <v>4993865</v>
      </c>
      <c r="S174" s="136">
        <v>6286509</v>
      </c>
      <c r="T174" s="136">
        <v>15715260</v>
      </c>
      <c r="U174" s="136">
        <v>13191994</v>
      </c>
      <c r="V174" s="136">
        <v>14819247</v>
      </c>
      <c r="W174" s="136">
        <v>19244180</v>
      </c>
      <c r="X174" s="136">
        <v>14862818</v>
      </c>
      <c r="Y174" s="136">
        <v>23716892</v>
      </c>
      <c r="Z174" s="136">
        <v>34347928</v>
      </c>
      <c r="AA174" s="136">
        <v>27935962</v>
      </c>
      <c r="AB174" s="136">
        <v>3957421</v>
      </c>
    </row>
    <row r="175" spans="1:28">
      <c r="A175" s="136" t="s">
        <v>447</v>
      </c>
      <c r="B175" s="136" t="s">
        <v>453</v>
      </c>
      <c r="C175" s="136" t="s">
        <v>454</v>
      </c>
      <c r="D175" s="144" t="s">
        <v>455</v>
      </c>
      <c r="E175" s="136">
        <v>18752</v>
      </c>
      <c r="F175" s="136">
        <v>3644</v>
      </c>
      <c r="G175" s="136">
        <v>3644</v>
      </c>
      <c r="H175" s="136">
        <v>3644</v>
      </c>
      <c r="I175" s="136">
        <v>1970</v>
      </c>
      <c r="J175" s="136">
        <v>0</v>
      </c>
      <c r="K175" s="136">
        <v>0</v>
      </c>
      <c r="L175" s="136">
        <v>56059</v>
      </c>
      <c r="M175" s="136">
        <v>77385</v>
      </c>
      <c r="N175" s="136">
        <v>1251317</v>
      </c>
      <c r="O175" s="136">
        <v>1417924</v>
      </c>
      <c r="P175" s="136">
        <v>2005315</v>
      </c>
      <c r="Q175" s="136">
        <v>1579924</v>
      </c>
      <c r="R175" s="136">
        <v>499055</v>
      </c>
      <c r="S175" s="136">
        <v>910237</v>
      </c>
      <c r="T175" s="136">
        <v>6898114</v>
      </c>
      <c r="U175" s="136">
        <v>8369160</v>
      </c>
      <c r="V175" s="136">
        <v>9528462</v>
      </c>
      <c r="W175" s="136">
        <v>5779114</v>
      </c>
      <c r="X175" s="136">
        <v>10184662</v>
      </c>
      <c r="Y175" s="136">
        <v>12395733</v>
      </c>
      <c r="Z175" s="136">
        <v>18370027</v>
      </c>
      <c r="AA175" s="136">
        <v>11748621</v>
      </c>
      <c r="AB175" s="136">
        <v>850548</v>
      </c>
    </row>
    <row r="176" spans="1:28">
      <c r="A176" s="136" t="s">
        <v>447</v>
      </c>
      <c r="B176" s="136" t="s">
        <v>456</v>
      </c>
      <c r="C176" s="136" t="s">
        <v>813</v>
      </c>
      <c r="D176" s="144" t="s">
        <v>814</v>
      </c>
      <c r="E176" s="136">
        <v>38387</v>
      </c>
      <c r="F176" s="136">
        <v>1927</v>
      </c>
      <c r="G176" s="136">
        <v>54</v>
      </c>
      <c r="H176" s="136">
        <v>0</v>
      </c>
      <c r="I176" s="136">
        <v>0</v>
      </c>
      <c r="J176" s="136">
        <v>0</v>
      </c>
      <c r="K176" s="136">
        <v>0</v>
      </c>
      <c r="L176" s="136">
        <v>23519</v>
      </c>
      <c r="M176" s="136">
        <v>449923</v>
      </c>
      <c r="N176" s="136">
        <v>2095142</v>
      </c>
      <c r="O176" s="136">
        <v>1095014</v>
      </c>
      <c r="P176" s="136">
        <v>2091295</v>
      </c>
      <c r="Q176" s="136">
        <v>1768264</v>
      </c>
      <c r="R176" s="136">
        <v>2233799</v>
      </c>
      <c r="S176" s="136">
        <v>1366735</v>
      </c>
      <c r="T176" s="136">
        <v>4548352</v>
      </c>
      <c r="U176" s="136">
        <v>5405217</v>
      </c>
      <c r="V176" s="136">
        <v>6093209</v>
      </c>
      <c r="W176" s="136">
        <v>5821733</v>
      </c>
      <c r="X176" s="136">
        <v>7258555</v>
      </c>
      <c r="Y176" s="136">
        <v>11444125</v>
      </c>
      <c r="Z176" s="136">
        <v>11289980</v>
      </c>
      <c r="AA176" s="136">
        <v>5013508</v>
      </c>
      <c r="AB176" s="136">
        <v>682133</v>
      </c>
    </row>
    <row r="177" spans="1:28">
      <c r="A177" s="136" t="s">
        <v>447</v>
      </c>
      <c r="B177" s="136" t="s">
        <v>456</v>
      </c>
      <c r="C177" s="136" t="s">
        <v>457</v>
      </c>
      <c r="D177" s="144" t="s">
        <v>458</v>
      </c>
      <c r="E177" s="136">
        <v>196982</v>
      </c>
      <c r="F177" s="136">
        <v>481771</v>
      </c>
      <c r="G177" s="136">
        <v>984552</v>
      </c>
      <c r="H177" s="136">
        <v>763734</v>
      </c>
      <c r="I177" s="136">
        <v>569055</v>
      </c>
      <c r="J177" s="136">
        <v>1557626</v>
      </c>
      <c r="K177" s="136">
        <v>2011214</v>
      </c>
      <c r="L177" s="136">
        <v>1304895</v>
      </c>
      <c r="M177" s="136">
        <v>1677805</v>
      </c>
      <c r="N177" s="136">
        <v>1047929</v>
      </c>
      <c r="O177" s="136">
        <v>3351219</v>
      </c>
      <c r="P177" s="136">
        <v>4309281</v>
      </c>
      <c r="Q177" s="136">
        <v>5256912</v>
      </c>
      <c r="R177" s="136">
        <v>6083404</v>
      </c>
      <c r="S177" s="136">
        <v>5641157</v>
      </c>
      <c r="T177" s="136">
        <v>13295101</v>
      </c>
      <c r="U177" s="136">
        <v>11630060</v>
      </c>
      <c r="V177" s="136">
        <v>8550356</v>
      </c>
      <c r="W177" s="136">
        <v>12506503</v>
      </c>
      <c r="X177" s="136">
        <v>8322785</v>
      </c>
      <c r="Y177" s="136">
        <v>14228889</v>
      </c>
      <c r="Z177" s="136">
        <v>23352941</v>
      </c>
      <c r="AA177" s="136">
        <v>10593232</v>
      </c>
      <c r="AB177" s="136">
        <v>679808</v>
      </c>
    </row>
    <row r="178" spans="1:28">
      <c r="A178" s="136" t="s">
        <v>447</v>
      </c>
      <c r="B178" s="136" t="s">
        <v>456</v>
      </c>
      <c r="C178" s="136" t="s">
        <v>815</v>
      </c>
      <c r="D178" s="144" t="s">
        <v>816</v>
      </c>
      <c r="E178" s="136">
        <v>5496</v>
      </c>
      <c r="F178" s="136">
        <v>0</v>
      </c>
      <c r="G178" s="136">
        <v>0</v>
      </c>
      <c r="H178" s="136">
        <v>0</v>
      </c>
      <c r="I178" s="136">
        <v>0</v>
      </c>
      <c r="J178" s="136">
        <v>348</v>
      </c>
      <c r="K178" s="136">
        <v>54966</v>
      </c>
      <c r="L178" s="136">
        <v>57112</v>
      </c>
      <c r="M178" s="136">
        <v>54924</v>
      </c>
      <c r="N178" s="136">
        <v>431393</v>
      </c>
      <c r="O178" s="136">
        <v>257808</v>
      </c>
      <c r="P178" s="136">
        <v>291265</v>
      </c>
      <c r="Q178" s="136">
        <v>323440</v>
      </c>
      <c r="R178" s="136">
        <v>220685</v>
      </c>
      <c r="S178" s="136">
        <v>241105</v>
      </c>
      <c r="T178" s="136">
        <v>3335567</v>
      </c>
      <c r="U178" s="136">
        <v>3908919</v>
      </c>
      <c r="V178" s="136">
        <v>3243050</v>
      </c>
      <c r="W178" s="136">
        <v>3057064</v>
      </c>
      <c r="X178" s="136">
        <v>3929260</v>
      </c>
      <c r="Y178" s="136">
        <v>4145972</v>
      </c>
      <c r="Z178" s="136">
        <v>6047346</v>
      </c>
      <c r="AA178" s="136">
        <v>8000447</v>
      </c>
      <c r="AB178" s="136">
        <v>1251550</v>
      </c>
    </row>
    <row r="179" spans="1:28">
      <c r="A179" s="136" t="s">
        <v>447</v>
      </c>
      <c r="B179" s="136" t="s">
        <v>453</v>
      </c>
      <c r="C179" s="136" t="s">
        <v>459</v>
      </c>
      <c r="D179" s="144" t="s">
        <v>460</v>
      </c>
      <c r="E179" s="136">
        <v>200899</v>
      </c>
      <c r="F179" s="136">
        <v>87295</v>
      </c>
      <c r="G179" s="136">
        <v>305579</v>
      </c>
      <c r="H179" s="136">
        <v>104286</v>
      </c>
      <c r="I179" s="136">
        <v>222882</v>
      </c>
      <c r="J179" s="136">
        <v>637234</v>
      </c>
      <c r="K179" s="136">
        <v>1140187</v>
      </c>
      <c r="L179" s="136">
        <v>962303</v>
      </c>
      <c r="M179" s="136">
        <v>1357298</v>
      </c>
      <c r="N179" s="136">
        <v>1151470</v>
      </c>
      <c r="O179" s="136">
        <v>2134802</v>
      </c>
      <c r="P179" s="136">
        <v>1628513</v>
      </c>
      <c r="Q179" s="136">
        <v>3378829</v>
      </c>
      <c r="R179" s="136">
        <v>1896069</v>
      </c>
      <c r="S179" s="136">
        <v>3294942</v>
      </c>
      <c r="T179" s="136">
        <v>7556047</v>
      </c>
      <c r="U179" s="136">
        <v>5716692</v>
      </c>
      <c r="V179" s="136">
        <v>9759880</v>
      </c>
      <c r="W179" s="136">
        <v>9455927</v>
      </c>
      <c r="X179" s="136">
        <v>9805879</v>
      </c>
      <c r="Y179" s="136">
        <v>13397248</v>
      </c>
      <c r="Z179" s="136">
        <v>18152981</v>
      </c>
      <c r="AA179" s="136">
        <v>13273159</v>
      </c>
      <c r="AB179" s="136">
        <v>1289963</v>
      </c>
    </row>
    <row r="180" spans="1:28">
      <c r="A180" s="136" t="s">
        <v>447</v>
      </c>
      <c r="B180" s="136" t="s">
        <v>461</v>
      </c>
      <c r="C180" s="136" t="s">
        <v>462</v>
      </c>
      <c r="D180" s="144" t="s">
        <v>463</v>
      </c>
      <c r="E180" s="136">
        <v>44910</v>
      </c>
      <c r="F180" s="136">
        <v>0</v>
      </c>
      <c r="G180" s="136">
        <v>0</v>
      </c>
      <c r="H180" s="136">
        <v>399</v>
      </c>
      <c r="I180" s="136">
        <v>0</v>
      </c>
      <c r="J180" s="136">
        <v>0</v>
      </c>
      <c r="K180" s="136">
        <v>4</v>
      </c>
      <c r="L180" s="136">
        <v>400</v>
      </c>
      <c r="M180" s="136">
        <v>0</v>
      </c>
      <c r="N180" s="136">
        <v>0</v>
      </c>
      <c r="O180" s="136">
        <v>0</v>
      </c>
      <c r="P180" s="136">
        <v>0</v>
      </c>
      <c r="Q180" s="136">
        <v>0</v>
      </c>
      <c r="R180" s="136">
        <v>0</v>
      </c>
      <c r="S180" s="136">
        <v>0</v>
      </c>
      <c r="T180" s="136">
        <v>211378</v>
      </c>
      <c r="U180" s="136">
        <v>464201</v>
      </c>
      <c r="V180" s="136">
        <v>2299670</v>
      </c>
      <c r="W180" s="136">
        <v>3773462</v>
      </c>
      <c r="X180" s="136">
        <v>3652165</v>
      </c>
      <c r="Y180" s="136">
        <v>3377693</v>
      </c>
      <c r="Z180" s="136">
        <v>6181221</v>
      </c>
      <c r="AA180" s="136">
        <v>6065810</v>
      </c>
      <c r="AB180" s="136">
        <v>1738321</v>
      </c>
    </row>
    <row r="181" spans="1:28">
      <c r="A181" s="136" t="s">
        <v>447</v>
      </c>
      <c r="B181" s="136" t="s">
        <v>461</v>
      </c>
      <c r="C181" s="136" t="s">
        <v>673</v>
      </c>
      <c r="D181" s="144" t="s">
        <v>674</v>
      </c>
      <c r="E181" s="136">
        <v>3157100</v>
      </c>
      <c r="F181" s="136">
        <v>1482316</v>
      </c>
      <c r="G181" s="136">
        <v>583933</v>
      </c>
      <c r="H181" s="136">
        <v>203405</v>
      </c>
      <c r="I181" s="136">
        <v>60896</v>
      </c>
      <c r="J181" s="136">
        <v>69478</v>
      </c>
      <c r="K181" s="136">
        <v>342989</v>
      </c>
      <c r="L181" s="136">
        <v>781633</v>
      </c>
      <c r="M181" s="136">
        <v>1078475</v>
      </c>
      <c r="N181" s="136">
        <v>2354451</v>
      </c>
      <c r="O181" s="136">
        <v>1856742</v>
      </c>
      <c r="P181" s="136">
        <v>4850643</v>
      </c>
      <c r="Q181" s="136">
        <v>3956895</v>
      </c>
      <c r="R181" s="136">
        <v>6796094</v>
      </c>
      <c r="S181" s="136">
        <v>8248311</v>
      </c>
      <c r="T181" s="136">
        <v>7837429</v>
      </c>
      <c r="U181" s="136">
        <v>9276023</v>
      </c>
      <c r="V181" s="136">
        <v>9293750</v>
      </c>
      <c r="W181" s="136">
        <v>14690648</v>
      </c>
      <c r="X181" s="136">
        <v>13528074</v>
      </c>
      <c r="Y181" s="136">
        <v>18746071</v>
      </c>
      <c r="Z181" s="136">
        <v>21359037</v>
      </c>
      <c r="AA181" s="136">
        <v>15363991</v>
      </c>
      <c r="AB181" s="136">
        <v>3855060</v>
      </c>
    </row>
    <row r="182" spans="1:28">
      <c r="A182" s="136" t="s">
        <v>447</v>
      </c>
      <c r="B182" s="136" t="s">
        <v>461</v>
      </c>
      <c r="C182" s="136" t="s">
        <v>675</v>
      </c>
      <c r="D182" s="144" t="s">
        <v>676</v>
      </c>
      <c r="E182" s="136">
        <v>75539</v>
      </c>
      <c r="F182" s="136">
        <v>3846</v>
      </c>
      <c r="G182" s="136">
        <v>0</v>
      </c>
      <c r="H182" s="136">
        <v>0</v>
      </c>
      <c r="I182" s="136">
        <v>0</v>
      </c>
      <c r="J182" s="136">
        <v>0</v>
      </c>
      <c r="K182" s="136">
        <v>0</v>
      </c>
      <c r="L182" s="136">
        <v>0</v>
      </c>
      <c r="M182" s="136">
        <v>0</v>
      </c>
      <c r="N182" s="136">
        <v>0</v>
      </c>
      <c r="O182" s="136">
        <v>0</v>
      </c>
      <c r="P182" s="136">
        <v>0</v>
      </c>
      <c r="Q182" s="136">
        <v>0</v>
      </c>
      <c r="R182" s="136">
        <v>0</v>
      </c>
      <c r="S182" s="136">
        <v>0</v>
      </c>
      <c r="T182" s="136">
        <v>893791</v>
      </c>
      <c r="U182" s="136">
        <v>4168728</v>
      </c>
      <c r="V182" s="136">
        <v>3309396</v>
      </c>
      <c r="W182" s="136">
        <v>5395657</v>
      </c>
      <c r="X182" s="136">
        <v>5133707</v>
      </c>
      <c r="Y182" s="136">
        <v>6559383</v>
      </c>
      <c r="Z182" s="136">
        <v>10246461</v>
      </c>
      <c r="AA182" s="136">
        <v>8042319</v>
      </c>
      <c r="AB182" s="136">
        <v>2084959</v>
      </c>
    </row>
    <row r="183" spans="1:28">
      <c r="A183" s="136" t="s">
        <v>447</v>
      </c>
      <c r="B183" s="136" t="s">
        <v>461</v>
      </c>
      <c r="C183" s="136" t="s">
        <v>464</v>
      </c>
      <c r="D183" s="144" t="s">
        <v>465</v>
      </c>
      <c r="E183" s="136">
        <v>337977</v>
      </c>
      <c r="F183" s="136">
        <v>12561</v>
      </c>
      <c r="G183" s="136">
        <v>4654</v>
      </c>
      <c r="H183" s="136">
        <v>4654</v>
      </c>
      <c r="I183" s="136">
        <v>1879</v>
      </c>
      <c r="J183" s="136">
        <v>0</v>
      </c>
      <c r="K183" s="136">
        <v>0</v>
      </c>
      <c r="L183" s="136">
        <v>0</v>
      </c>
      <c r="M183" s="136">
        <v>113678</v>
      </c>
      <c r="N183" s="136">
        <v>2261834</v>
      </c>
      <c r="O183" s="136">
        <v>1371505</v>
      </c>
      <c r="P183" s="136">
        <v>5669497</v>
      </c>
      <c r="Q183" s="136">
        <v>3756257</v>
      </c>
      <c r="R183" s="136">
        <v>7287145</v>
      </c>
      <c r="S183" s="136">
        <v>5598570</v>
      </c>
      <c r="T183" s="136">
        <v>8422607</v>
      </c>
      <c r="U183" s="136">
        <v>5019350</v>
      </c>
      <c r="V183" s="136">
        <v>9378116</v>
      </c>
      <c r="W183" s="136">
        <v>10702122</v>
      </c>
      <c r="X183" s="136">
        <v>9919835</v>
      </c>
      <c r="Y183" s="136">
        <v>11886265</v>
      </c>
      <c r="Z183" s="136">
        <v>13479624</v>
      </c>
      <c r="AA183" s="136">
        <v>7318264</v>
      </c>
      <c r="AB183" s="136">
        <v>650095</v>
      </c>
    </row>
    <row r="184" spans="1:28">
      <c r="A184" s="136" t="s">
        <v>447</v>
      </c>
      <c r="B184" s="136" t="s">
        <v>453</v>
      </c>
      <c r="C184" s="136" t="s">
        <v>817</v>
      </c>
      <c r="D184" s="144" t="s">
        <v>818</v>
      </c>
      <c r="E184" s="136">
        <v>782</v>
      </c>
      <c r="F184" s="136">
        <v>0</v>
      </c>
      <c r="G184" s="136">
        <v>55</v>
      </c>
      <c r="H184" s="136">
        <v>282</v>
      </c>
      <c r="I184" s="136">
        <v>31</v>
      </c>
      <c r="J184" s="136">
        <v>10</v>
      </c>
      <c r="K184" s="136">
        <v>213705</v>
      </c>
      <c r="L184" s="136">
        <v>1899898</v>
      </c>
      <c r="M184" s="136">
        <v>1219704</v>
      </c>
      <c r="N184" s="136">
        <v>2284951</v>
      </c>
      <c r="O184" s="136">
        <v>3125353</v>
      </c>
      <c r="P184" s="136">
        <v>3951672</v>
      </c>
      <c r="Q184" s="136">
        <v>7482718</v>
      </c>
      <c r="R184" s="136">
        <v>6634117</v>
      </c>
      <c r="S184" s="136">
        <v>5760940</v>
      </c>
      <c r="T184" s="136">
        <v>9408433</v>
      </c>
      <c r="U184" s="136">
        <v>10242014</v>
      </c>
      <c r="V184" s="136">
        <v>9267330</v>
      </c>
      <c r="W184" s="136">
        <v>15386999</v>
      </c>
      <c r="X184" s="136">
        <v>7491005</v>
      </c>
      <c r="Y184" s="136">
        <v>14877942</v>
      </c>
      <c r="Z184" s="136">
        <v>21621583</v>
      </c>
      <c r="AA184" s="136">
        <v>14706537</v>
      </c>
      <c r="AB184" s="136">
        <v>268895</v>
      </c>
    </row>
    <row r="185" spans="1:28">
      <c r="A185" s="136" t="s">
        <v>447</v>
      </c>
      <c r="B185" s="136" t="s">
        <v>453</v>
      </c>
      <c r="C185" s="136" t="s">
        <v>466</v>
      </c>
      <c r="D185" s="144" t="s">
        <v>467</v>
      </c>
      <c r="E185" s="136">
        <v>140698</v>
      </c>
      <c r="F185" s="136">
        <v>11151</v>
      </c>
      <c r="G185" s="136">
        <v>12</v>
      </c>
      <c r="H185" s="136">
        <v>0</v>
      </c>
      <c r="I185" s="136">
        <v>0</v>
      </c>
      <c r="J185" s="136">
        <v>0</v>
      </c>
      <c r="K185" s="136">
        <v>0</v>
      </c>
      <c r="L185" s="136">
        <v>0</v>
      </c>
      <c r="M185" s="136">
        <v>0</v>
      </c>
      <c r="N185" s="136">
        <v>0</v>
      </c>
      <c r="O185" s="136">
        <v>3058</v>
      </c>
      <c r="P185" s="136">
        <v>427093</v>
      </c>
      <c r="Q185" s="136">
        <v>766121</v>
      </c>
      <c r="R185" s="136">
        <v>417889</v>
      </c>
      <c r="S185" s="136">
        <v>284504</v>
      </c>
      <c r="T185" s="136">
        <v>1524964</v>
      </c>
      <c r="U185" s="136">
        <v>2289440</v>
      </c>
      <c r="V185" s="136">
        <v>4412893</v>
      </c>
      <c r="W185" s="136">
        <v>5718157</v>
      </c>
      <c r="X185" s="136">
        <v>7735264</v>
      </c>
      <c r="Y185" s="136">
        <v>9202925</v>
      </c>
      <c r="Z185" s="136">
        <v>12266677</v>
      </c>
      <c r="AA185" s="136">
        <v>9904863</v>
      </c>
      <c r="AB185" s="136">
        <v>1000300</v>
      </c>
    </row>
    <row r="186" spans="1:28">
      <c r="A186" s="136" t="s">
        <v>447</v>
      </c>
      <c r="B186" s="136" t="s">
        <v>468</v>
      </c>
      <c r="C186" s="136" t="s">
        <v>469</v>
      </c>
      <c r="D186" s="144" t="s">
        <v>470</v>
      </c>
      <c r="E186" s="136">
        <v>85270</v>
      </c>
      <c r="F186" s="136">
        <v>8093</v>
      </c>
      <c r="G186" s="136">
        <v>0</v>
      </c>
      <c r="H186" s="136">
        <v>0</v>
      </c>
      <c r="I186" s="136">
        <v>0</v>
      </c>
      <c r="J186" s="136">
        <v>0</v>
      </c>
      <c r="K186" s="136">
        <v>0</v>
      </c>
      <c r="L186" s="136">
        <v>600</v>
      </c>
      <c r="M186" s="136">
        <v>74590</v>
      </c>
      <c r="N186" s="136">
        <v>1306824</v>
      </c>
      <c r="O186" s="136">
        <v>570985</v>
      </c>
      <c r="P186" s="136">
        <v>1676688</v>
      </c>
      <c r="Q186" s="136">
        <v>1343746</v>
      </c>
      <c r="R186" s="136">
        <v>1327872</v>
      </c>
      <c r="S186" s="136">
        <v>2249495</v>
      </c>
      <c r="T186" s="136">
        <v>1043603</v>
      </c>
      <c r="U186" s="136">
        <v>1324322</v>
      </c>
      <c r="V186" s="136">
        <v>914414</v>
      </c>
      <c r="W186" s="136">
        <v>1446804</v>
      </c>
      <c r="X186" s="136">
        <v>789768</v>
      </c>
      <c r="Y186" s="136">
        <v>1099117</v>
      </c>
      <c r="Z186" s="136">
        <v>315332</v>
      </c>
      <c r="AA186" s="136">
        <v>136050</v>
      </c>
      <c r="AB186" s="136">
        <v>47448</v>
      </c>
    </row>
    <row r="187" spans="1:28">
      <c r="A187" s="136" t="s">
        <v>447</v>
      </c>
      <c r="B187" s="136" t="s">
        <v>468</v>
      </c>
      <c r="C187" s="136" t="s">
        <v>993</v>
      </c>
      <c r="D187" s="144" t="s">
        <v>472</v>
      </c>
      <c r="E187" s="136">
        <v>0</v>
      </c>
      <c r="F187" s="136">
        <v>0</v>
      </c>
      <c r="G187" s="136">
        <v>0</v>
      </c>
      <c r="H187" s="136">
        <v>0</v>
      </c>
      <c r="I187" s="136">
        <v>0</v>
      </c>
      <c r="J187" s="136">
        <v>0</v>
      </c>
      <c r="K187" s="136">
        <v>0</v>
      </c>
      <c r="L187" s="136">
        <v>0</v>
      </c>
      <c r="M187" s="136">
        <v>0</v>
      </c>
      <c r="N187" s="136">
        <v>0</v>
      </c>
      <c r="O187" s="136">
        <v>0</v>
      </c>
      <c r="P187" s="136">
        <v>0</v>
      </c>
      <c r="Q187" s="136">
        <v>0</v>
      </c>
      <c r="R187" s="136">
        <v>0</v>
      </c>
      <c r="S187" s="136">
        <v>9139</v>
      </c>
      <c r="T187" s="136">
        <v>4527210</v>
      </c>
      <c r="U187" s="136">
        <v>5857749</v>
      </c>
      <c r="V187" s="136">
        <v>4211160</v>
      </c>
      <c r="W187" s="136">
        <v>6956735</v>
      </c>
      <c r="X187" s="136">
        <v>3298532</v>
      </c>
      <c r="Y187" s="136">
        <v>8139816</v>
      </c>
      <c r="Z187" s="136">
        <v>11680875</v>
      </c>
      <c r="AA187" s="136">
        <v>6581271</v>
      </c>
      <c r="AB187" s="136">
        <v>138152</v>
      </c>
    </row>
    <row r="188" spans="1:28">
      <c r="A188" s="136" t="s">
        <v>447</v>
      </c>
      <c r="B188" s="136" t="s">
        <v>468</v>
      </c>
      <c r="C188" s="136" t="s">
        <v>471</v>
      </c>
      <c r="D188" s="144" t="s">
        <v>472</v>
      </c>
      <c r="E188" s="136">
        <v>122</v>
      </c>
      <c r="F188" s="136">
        <v>122</v>
      </c>
      <c r="G188" s="136">
        <v>122</v>
      </c>
      <c r="H188" s="136">
        <v>134</v>
      </c>
      <c r="I188" s="136">
        <v>18</v>
      </c>
      <c r="J188" s="136">
        <v>297919</v>
      </c>
      <c r="K188" s="136">
        <v>832601</v>
      </c>
      <c r="L188" s="136">
        <v>563292</v>
      </c>
      <c r="M188" s="136">
        <v>1009397</v>
      </c>
      <c r="N188" s="136">
        <v>4611176</v>
      </c>
      <c r="O188" s="136">
        <v>2464961</v>
      </c>
      <c r="P188" s="136">
        <v>5459768</v>
      </c>
      <c r="Q188" s="136">
        <v>4566325</v>
      </c>
      <c r="R188" s="136">
        <v>4846152</v>
      </c>
      <c r="S188" s="136">
        <v>5744112</v>
      </c>
      <c r="T188" s="136">
        <v>4511428</v>
      </c>
      <c r="U188" s="136">
        <v>4457177</v>
      </c>
      <c r="V188" s="136">
        <v>6341835</v>
      </c>
      <c r="W188" s="136">
        <v>6824442</v>
      </c>
      <c r="X188" s="136">
        <v>3833737</v>
      </c>
      <c r="Y188" s="136">
        <v>7000773</v>
      </c>
      <c r="Z188" s="136">
        <v>9193187</v>
      </c>
      <c r="AA188" s="136">
        <v>4691785</v>
      </c>
      <c r="AB188" s="136">
        <v>159125</v>
      </c>
    </row>
    <row r="189" spans="1:28">
      <c r="A189" s="136" t="s">
        <v>447</v>
      </c>
      <c r="B189" s="136" t="s">
        <v>468</v>
      </c>
      <c r="C189" s="136" t="s">
        <v>994</v>
      </c>
      <c r="D189" s="144" t="s">
        <v>995</v>
      </c>
      <c r="E189" s="136">
        <v>430288</v>
      </c>
      <c r="F189" s="136">
        <v>142257</v>
      </c>
      <c r="G189" s="136">
        <v>3355</v>
      </c>
      <c r="H189" s="136">
        <v>2</v>
      </c>
      <c r="I189" s="136">
        <v>0</v>
      </c>
      <c r="J189" s="136">
        <v>0</v>
      </c>
      <c r="K189" s="136">
        <v>0</v>
      </c>
      <c r="L189" s="136">
        <v>0</v>
      </c>
      <c r="M189" s="136">
        <v>4929</v>
      </c>
      <c r="N189" s="136">
        <v>45220</v>
      </c>
      <c r="O189" s="136">
        <v>139051</v>
      </c>
      <c r="P189" s="136">
        <v>154344</v>
      </c>
      <c r="Q189" s="136">
        <v>194368</v>
      </c>
      <c r="R189" s="136">
        <v>76861</v>
      </c>
      <c r="S189" s="136">
        <v>44402</v>
      </c>
      <c r="T189" s="136">
        <v>434690</v>
      </c>
      <c r="U189" s="136">
        <v>601075</v>
      </c>
      <c r="V189" s="136">
        <v>555360</v>
      </c>
      <c r="W189" s="136">
        <v>503185</v>
      </c>
      <c r="X189" s="136">
        <v>676569</v>
      </c>
      <c r="Y189" s="136">
        <v>546926</v>
      </c>
      <c r="Z189" s="136">
        <v>691792</v>
      </c>
      <c r="AA189" s="136">
        <v>795358</v>
      </c>
      <c r="AB189" s="136">
        <v>700722</v>
      </c>
    </row>
    <row r="190" spans="1:28">
      <c r="A190" s="136" t="s">
        <v>447</v>
      </c>
      <c r="B190" s="136" t="s">
        <v>468</v>
      </c>
      <c r="C190" s="136" t="s">
        <v>996</v>
      </c>
      <c r="D190" s="144" t="s">
        <v>470</v>
      </c>
      <c r="E190" s="136">
        <v>50463</v>
      </c>
      <c r="F190" s="136">
        <v>3329</v>
      </c>
      <c r="G190" s="136">
        <v>0</v>
      </c>
      <c r="H190" s="136">
        <v>0</v>
      </c>
      <c r="I190" s="136">
        <v>0</v>
      </c>
      <c r="J190" s="136">
        <v>0</v>
      </c>
      <c r="K190" s="136">
        <v>0</v>
      </c>
      <c r="L190" s="136">
        <v>0</v>
      </c>
      <c r="M190" s="136">
        <v>0</v>
      </c>
      <c r="N190" s="136">
        <v>0</v>
      </c>
      <c r="O190" s="136">
        <v>0</v>
      </c>
      <c r="P190" s="136">
        <v>0</v>
      </c>
      <c r="Q190" s="136">
        <v>0</v>
      </c>
      <c r="R190" s="136">
        <v>0</v>
      </c>
      <c r="S190" s="136">
        <v>159342</v>
      </c>
      <c r="T190" s="136">
        <v>3525954</v>
      </c>
      <c r="U190" s="136">
        <v>4216088</v>
      </c>
      <c r="V190" s="136">
        <v>3081759</v>
      </c>
      <c r="W190" s="136">
        <v>3255073</v>
      </c>
      <c r="X190" s="136">
        <v>3638254</v>
      </c>
      <c r="Y190" s="136">
        <v>7612138</v>
      </c>
      <c r="Z190" s="136">
        <v>8778777</v>
      </c>
      <c r="AA190" s="136">
        <v>1425584</v>
      </c>
      <c r="AB190" s="136">
        <v>58885</v>
      </c>
    </row>
    <row r="191" spans="1:28">
      <c r="A191" s="136" t="s">
        <v>447</v>
      </c>
      <c r="B191" s="136" t="s">
        <v>473</v>
      </c>
      <c r="C191" s="136" t="s">
        <v>474</v>
      </c>
      <c r="D191" s="144" t="s">
        <v>475</v>
      </c>
      <c r="E191" s="136">
        <v>20900</v>
      </c>
      <c r="F191" s="136">
        <v>175793</v>
      </c>
      <c r="G191" s="136">
        <v>187169</v>
      </c>
      <c r="H191" s="136">
        <v>427442</v>
      </c>
      <c r="I191" s="136">
        <v>288716</v>
      </c>
      <c r="J191" s="136">
        <v>39971</v>
      </c>
      <c r="K191" s="136">
        <v>498021</v>
      </c>
      <c r="L191" s="136">
        <v>3603189</v>
      </c>
      <c r="M191" s="136">
        <v>2063949</v>
      </c>
      <c r="N191" s="136">
        <v>4082243</v>
      </c>
      <c r="O191" s="136">
        <v>3558512</v>
      </c>
      <c r="P191" s="136">
        <v>2573428</v>
      </c>
      <c r="Q191" s="136">
        <v>6258153</v>
      </c>
      <c r="R191" s="136">
        <v>5233502</v>
      </c>
      <c r="S191" s="136">
        <v>5500708</v>
      </c>
      <c r="T191" s="136">
        <v>13201996</v>
      </c>
      <c r="U191" s="136">
        <v>16262541</v>
      </c>
      <c r="V191" s="136">
        <v>13046241</v>
      </c>
      <c r="W191" s="136">
        <v>16283843</v>
      </c>
      <c r="X191" s="136">
        <v>9142370</v>
      </c>
      <c r="Y191" s="136">
        <v>24203450</v>
      </c>
      <c r="Z191" s="136">
        <v>31369842</v>
      </c>
      <c r="AA191" s="136">
        <v>10269756</v>
      </c>
      <c r="AB191" s="136">
        <v>171250</v>
      </c>
    </row>
    <row r="192" spans="1:28">
      <c r="A192" s="136" t="s">
        <v>447</v>
      </c>
      <c r="B192" s="136" t="s">
        <v>478</v>
      </c>
      <c r="C192" s="136" t="s">
        <v>479</v>
      </c>
      <c r="D192" s="144" t="s">
        <v>480</v>
      </c>
      <c r="E192" s="136">
        <v>29240</v>
      </c>
      <c r="F192" s="136">
        <v>0</v>
      </c>
      <c r="G192" s="136">
        <v>0</v>
      </c>
      <c r="H192" s="136">
        <v>0</v>
      </c>
      <c r="I192" s="136">
        <v>0</v>
      </c>
      <c r="J192" s="136">
        <v>0</v>
      </c>
      <c r="K192" s="136">
        <v>16</v>
      </c>
      <c r="L192" s="136">
        <v>17</v>
      </c>
      <c r="M192" s="136">
        <v>418</v>
      </c>
      <c r="N192" s="136">
        <v>543590</v>
      </c>
      <c r="O192" s="136">
        <v>1524099</v>
      </c>
      <c r="P192" s="136">
        <v>1480432</v>
      </c>
      <c r="Q192" s="136">
        <v>2174588</v>
      </c>
      <c r="R192" s="136">
        <v>1844652</v>
      </c>
      <c r="S192" s="136">
        <v>2114616</v>
      </c>
      <c r="T192" s="136">
        <v>2459416</v>
      </c>
      <c r="U192" s="136">
        <v>3433321</v>
      </c>
      <c r="V192" s="136">
        <v>5328837</v>
      </c>
      <c r="W192" s="136">
        <v>3431289</v>
      </c>
      <c r="X192" s="136">
        <v>4088023</v>
      </c>
      <c r="Y192" s="136">
        <v>4301267</v>
      </c>
      <c r="Z192" s="136">
        <v>6532252</v>
      </c>
      <c r="AA192" s="136">
        <v>4583507</v>
      </c>
      <c r="AB192" s="136">
        <v>1221427</v>
      </c>
    </row>
    <row r="193" spans="1:28">
      <c r="A193" s="136" t="s">
        <v>447</v>
      </c>
      <c r="B193" s="136" t="s">
        <v>473</v>
      </c>
      <c r="C193" s="136" t="s">
        <v>997</v>
      </c>
      <c r="D193" s="144" t="s">
        <v>998</v>
      </c>
      <c r="E193" s="136">
        <v>5920</v>
      </c>
      <c r="F193" s="136">
        <v>2672</v>
      </c>
      <c r="G193" s="136">
        <v>0</v>
      </c>
      <c r="H193" s="136">
        <v>0</v>
      </c>
      <c r="I193" s="136">
        <v>0</v>
      </c>
      <c r="J193" s="136">
        <v>0</v>
      </c>
      <c r="K193" s="136">
        <v>0</v>
      </c>
      <c r="L193" s="136">
        <v>0</v>
      </c>
      <c r="M193" s="136">
        <v>0</v>
      </c>
      <c r="N193" s="136">
        <v>0</v>
      </c>
      <c r="O193" s="136">
        <v>0</v>
      </c>
      <c r="P193" s="136">
        <v>0</v>
      </c>
      <c r="Q193" s="136">
        <v>0</v>
      </c>
      <c r="R193" s="136">
        <v>0</v>
      </c>
      <c r="S193" s="136">
        <v>0</v>
      </c>
      <c r="T193" s="136">
        <v>0</v>
      </c>
      <c r="U193" s="136">
        <v>35296</v>
      </c>
      <c r="V193" s="136">
        <v>62911</v>
      </c>
      <c r="W193" s="136">
        <v>15972</v>
      </c>
      <c r="X193" s="136">
        <v>38654</v>
      </c>
      <c r="Y193" s="136">
        <v>74485</v>
      </c>
      <c r="Z193" s="136">
        <v>69144</v>
      </c>
      <c r="AA193" s="136">
        <v>9965</v>
      </c>
      <c r="AB193" s="136">
        <v>0</v>
      </c>
    </row>
    <row r="194" spans="1:28">
      <c r="A194" s="136" t="s">
        <v>447</v>
      </c>
      <c r="B194" s="136" t="s">
        <v>456</v>
      </c>
      <c r="C194" s="136" t="s">
        <v>819</v>
      </c>
      <c r="D194" s="144" t="s">
        <v>820</v>
      </c>
      <c r="E194" s="136">
        <v>637493</v>
      </c>
      <c r="F194" s="136">
        <v>0</v>
      </c>
      <c r="G194" s="136">
        <v>0</v>
      </c>
      <c r="H194" s="136">
        <v>0</v>
      </c>
      <c r="I194" s="136">
        <v>0</v>
      </c>
      <c r="J194" s="136">
        <v>185888</v>
      </c>
      <c r="K194" s="136">
        <v>327832</v>
      </c>
      <c r="L194" s="136">
        <v>757229</v>
      </c>
      <c r="M194" s="136">
        <v>762958</v>
      </c>
      <c r="N194" s="136">
        <v>1481395</v>
      </c>
      <c r="O194" s="136">
        <v>1056774</v>
      </c>
      <c r="P194" s="136">
        <v>1630623</v>
      </c>
      <c r="Q194" s="136">
        <v>1817277</v>
      </c>
      <c r="R194" s="136">
        <v>2397271</v>
      </c>
      <c r="S194" s="136">
        <v>2358137</v>
      </c>
      <c r="T194" s="136">
        <v>5008483</v>
      </c>
      <c r="U194" s="136">
        <v>6938533</v>
      </c>
      <c r="V194" s="136">
        <v>2947619</v>
      </c>
      <c r="W194" s="136">
        <v>6161439</v>
      </c>
      <c r="X194" s="136">
        <v>4486241</v>
      </c>
      <c r="Y194" s="136">
        <v>6064447</v>
      </c>
      <c r="Z194" s="136">
        <v>9937074</v>
      </c>
      <c r="AA194" s="136">
        <v>4578736</v>
      </c>
      <c r="AB194" s="136">
        <v>1451374</v>
      </c>
    </row>
    <row r="195" spans="1:28">
      <c r="A195" s="136" t="s">
        <v>447</v>
      </c>
      <c r="B195" s="136" t="s">
        <v>473</v>
      </c>
      <c r="C195" s="136" t="s">
        <v>481</v>
      </c>
      <c r="D195" s="144" t="s">
        <v>482</v>
      </c>
      <c r="E195" s="136">
        <v>59081</v>
      </c>
      <c r="F195" s="136">
        <v>61972</v>
      </c>
      <c r="G195" s="136">
        <v>133058</v>
      </c>
      <c r="H195" s="136">
        <v>309104</v>
      </c>
      <c r="I195" s="136">
        <v>172156</v>
      </c>
      <c r="J195" s="136">
        <v>131011</v>
      </c>
      <c r="K195" s="136">
        <v>180265</v>
      </c>
      <c r="L195" s="136">
        <v>282912</v>
      </c>
      <c r="M195" s="136">
        <v>1765843</v>
      </c>
      <c r="N195" s="136">
        <v>1650966</v>
      </c>
      <c r="O195" s="136">
        <v>2239185</v>
      </c>
      <c r="P195" s="136">
        <v>3596154</v>
      </c>
      <c r="Q195" s="136">
        <v>2915116</v>
      </c>
      <c r="R195" s="136">
        <v>4308074</v>
      </c>
      <c r="S195" s="136">
        <v>4525588</v>
      </c>
      <c r="T195" s="136">
        <v>7568910</v>
      </c>
      <c r="U195" s="136">
        <v>8983191</v>
      </c>
      <c r="V195" s="136">
        <v>6466932</v>
      </c>
      <c r="W195" s="136">
        <v>12399609</v>
      </c>
      <c r="X195" s="136">
        <v>5164681</v>
      </c>
      <c r="Y195" s="136">
        <v>13147220</v>
      </c>
      <c r="Z195" s="136">
        <v>19752831</v>
      </c>
      <c r="AA195" s="136">
        <v>8967781</v>
      </c>
      <c r="AB195" s="136">
        <v>978383</v>
      </c>
    </row>
    <row r="196" spans="1:28">
      <c r="A196" s="136" t="s">
        <v>447</v>
      </c>
      <c r="B196" s="136" t="s">
        <v>478</v>
      </c>
      <c r="C196" s="136" t="s">
        <v>483</v>
      </c>
      <c r="D196" s="144" t="s">
        <v>484</v>
      </c>
      <c r="E196" s="136">
        <v>83048</v>
      </c>
      <c r="F196" s="136">
        <v>3811</v>
      </c>
      <c r="G196" s="136">
        <v>0</v>
      </c>
      <c r="H196" s="136">
        <v>0</v>
      </c>
      <c r="I196" s="136">
        <v>0</v>
      </c>
      <c r="J196" s="136">
        <v>7970</v>
      </c>
      <c r="K196" s="136">
        <v>61271</v>
      </c>
      <c r="L196" s="136">
        <v>38436</v>
      </c>
      <c r="M196" s="136">
        <v>338974</v>
      </c>
      <c r="N196" s="136">
        <v>1138925</v>
      </c>
      <c r="O196" s="136">
        <v>760407</v>
      </c>
      <c r="P196" s="136">
        <v>988996</v>
      </c>
      <c r="Q196" s="136">
        <v>573111</v>
      </c>
      <c r="R196" s="136">
        <v>944352</v>
      </c>
      <c r="S196" s="136">
        <v>924223</v>
      </c>
      <c r="T196" s="136">
        <v>3196683</v>
      </c>
      <c r="U196" s="136">
        <v>4690796</v>
      </c>
      <c r="V196" s="136">
        <v>3651135</v>
      </c>
      <c r="W196" s="136">
        <v>4766895</v>
      </c>
      <c r="X196" s="136">
        <v>3481108</v>
      </c>
      <c r="Y196" s="136">
        <v>6306680</v>
      </c>
      <c r="Z196" s="136">
        <v>8191845</v>
      </c>
      <c r="AA196" s="136">
        <v>4131904</v>
      </c>
      <c r="AB196" s="136">
        <v>741427</v>
      </c>
    </row>
    <row r="197" spans="1:28">
      <c r="A197" s="136" t="s">
        <v>447</v>
      </c>
      <c r="B197" s="136" t="s">
        <v>478</v>
      </c>
      <c r="C197" s="136" t="s">
        <v>487</v>
      </c>
      <c r="D197" s="144" t="s">
        <v>488</v>
      </c>
      <c r="E197" s="136">
        <v>14077</v>
      </c>
      <c r="F197" s="136">
        <v>3842</v>
      </c>
      <c r="G197" s="136">
        <v>51</v>
      </c>
      <c r="H197" s="136">
        <v>0</v>
      </c>
      <c r="I197" s="136">
        <v>433</v>
      </c>
      <c r="J197" s="136">
        <v>0</v>
      </c>
      <c r="K197" s="136">
        <v>148987</v>
      </c>
      <c r="L197" s="136">
        <v>2179609</v>
      </c>
      <c r="M197" s="136">
        <v>5509705</v>
      </c>
      <c r="N197" s="136">
        <v>4541668</v>
      </c>
      <c r="O197" s="136">
        <v>6684832</v>
      </c>
      <c r="P197" s="136">
        <v>5131561</v>
      </c>
      <c r="Q197" s="136">
        <v>5959603</v>
      </c>
      <c r="R197" s="136">
        <v>8164242</v>
      </c>
      <c r="S197" s="136">
        <v>7655014</v>
      </c>
      <c r="T197" s="136">
        <v>15433149</v>
      </c>
      <c r="U197" s="136">
        <v>13341064</v>
      </c>
      <c r="V197" s="136">
        <v>12179020</v>
      </c>
      <c r="W197" s="136">
        <v>13365832</v>
      </c>
      <c r="X197" s="136">
        <v>9857463</v>
      </c>
      <c r="Y197" s="136">
        <v>17138964</v>
      </c>
      <c r="Z197" s="136">
        <v>22782190</v>
      </c>
      <c r="AA197" s="136">
        <v>14766124</v>
      </c>
      <c r="AB197" s="136">
        <v>928650</v>
      </c>
    </row>
    <row r="198" spans="1:28">
      <c r="A198" s="136" t="s">
        <v>447</v>
      </c>
      <c r="B198" s="136" t="s">
        <v>478</v>
      </c>
      <c r="C198" s="136" t="s">
        <v>485</v>
      </c>
      <c r="D198" s="144" t="s">
        <v>486</v>
      </c>
      <c r="E198" s="136">
        <v>274302</v>
      </c>
      <c r="F198" s="136">
        <v>13216</v>
      </c>
      <c r="G198" s="136">
        <v>0</v>
      </c>
      <c r="H198" s="136">
        <v>0</v>
      </c>
      <c r="I198" s="136">
        <v>0</v>
      </c>
      <c r="J198" s="136">
        <v>0</v>
      </c>
      <c r="K198" s="136">
        <v>0</v>
      </c>
      <c r="L198" s="136">
        <v>30024</v>
      </c>
      <c r="M198" s="136">
        <v>227909</v>
      </c>
      <c r="N198" s="136">
        <v>199095</v>
      </c>
      <c r="O198" s="136">
        <v>396962</v>
      </c>
      <c r="P198" s="136">
        <v>301927</v>
      </c>
      <c r="Q198" s="136">
        <v>565846</v>
      </c>
      <c r="R198" s="136">
        <v>419318</v>
      </c>
      <c r="S198" s="136">
        <v>352438</v>
      </c>
      <c r="T198" s="136">
        <v>413595</v>
      </c>
      <c r="U198" s="136">
        <v>1331625</v>
      </c>
      <c r="V198" s="136">
        <v>888141</v>
      </c>
      <c r="W198" s="136">
        <v>766529</v>
      </c>
      <c r="X198" s="136">
        <v>696082</v>
      </c>
      <c r="Y198" s="136">
        <v>1173193</v>
      </c>
      <c r="Z198" s="136">
        <v>1580089</v>
      </c>
      <c r="AA198" s="136">
        <v>1655939</v>
      </c>
      <c r="AB198" s="136">
        <v>1606907</v>
      </c>
    </row>
    <row r="199" spans="1:28">
      <c r="A199" s="136" t="s">
        <v>447</v>
      </c>
      <c r="B199" s="136" t="s">
        <v>478</v>
      </c>
      <c r="C199" s="136" t="s">
        <v>999</v>
      </c>
      <c r="D199" s="144" t="s">
        <v>1000</v>
      </c>
      <c r="E199" s="136">
        <v>83562</v>
      </c>
      <c r="F199" s="136">
        <v>10796</v>
      </c>
      <c r="G199" s="136">
        <v>1121</v>
      </c>
      <c r="H199" s="136">
        <v>949</v>
      </c>
      <c r="I199" s="136">
        <v>0</v>
      </c>
      <c r="J199" s="136">
        <v>0</v>
      </c>
      <c r="K199" s="136">
        <v>0</v>
      </c>
      <c r="L199" s="136">
        <v>0</v>
      </c>
      <c r="M199" s="136">
        <v>0</v>
      </c>
      <c r="N199" s="136">
        <v>150</v>
      </c>
      <c r="O199" s="136">
        <v>151</v>
      </c>
      <c r="P199" s="136">
        <v>151</v>
      </c>
      <c r="Q199" s="136">
        <v>151</v>
      </c>
      <c r="R199" s="136">
        <v>151</v>
      </c>
      <c r="S199" s="136">
        <v>151</v>
      </c>
      <c r="T199" s="136">
        <v>151</v>
      </c>
      <c r="U199" s="136">
        <v>14501</v>
      </c>
      <c r="V199" s="136">
        <v>266593</v>
      </c>
      <c r="W199" s="136">
        <v>1214688</v>
      </c>
      <c r="X199" s="136">
        <v>1215276</v>
      </c>
      <c r="Y199" s="136">
        <v>1207707</v>
      </c>
      <c r="Z199" s="136">
        <v>1281938</v>
      </c>
      <c r="AA199" s="136">
        <v>2362109</v>
      </c>
      <c r="AB199" s="136">
        <v>866025</v>
      </c>
    </row>
    <row r="200" spans="1:28">
      <c r="A200" s="136" t="s">
        <v>447</v>
      </c>
      <c r="B200" s="136" t="s">
        <v>489</v>
      </c>
      <c r="C200" s="136" t="s">
        <v>490</v>
      </c>
      <c r="D200" s="144" t="s">
        <v>491</v>
      </c>
      <c r="E200" s="136">
        <v>176728</v>
      </c>
      <c r="F200" s="136">
        <v>359958</v>
      </c>
      <c r="G200" s="136">
        <v>140343</v>
      </c>
      <c r="H200" s="136">
        <v>273350</v>
      </c>
      <c r="I200" s="136">
        <v>86548</v>
      </c>
      <c r="J200" s="136">
        <v>143980</v>
      </c>
      <c r="K200" s="136">
        <v>88410</v>
      </c>
      <c r="L200" s="136">
        <v>215629</v>
      </c>
      <c r="M200" s="136">
        <v>320946</v>
      </c>
      <c r="N200" s="136">
        <v>813434</v>
      </c>
      <c r="O200" s="136">
        <v>1994060</v>
      </c>
      <c r="P200" s="136">
        <v>2393909</v>
      </c>
      <c r="Q200" s="136">
        <v>2351287</v>
      </c>
      <c r="R200" s="136">
        <v>4638329</v>
      </c>
      <c r="S200" s="136">
        <v>4047702</v>
      </c>
      <c r="T200" s="136">
        <v>3159958</v>
      </c>
      <c r="U200" s="136">
        <v>4930717</v>
      </c>
      <c r="V200" s="136">
        <v>3829609</v>
      </c>
      <c r="W200" s="136">
        <v>5382336</v>
      </c>
      <c r="X200" s="136">
        <v>6144082</v>
      </c>
      <c r="Y200" s="136">
        <v>2710302</v>
      </c>
      <c r="Z200" s="136">
        <v>4020923</v>
      </c>
      <c r="AA200" s="136">
        <v>3339862</v>
      </c>
      <c r="AB200" s="136">
        <v>523660</v>
      </c>
    </row>
    <row r="201" spans="1:28">
      <c r="A201" s="136" t="s">
        <v>447</v>
      </c>
      <c r="B201" s="136" t="s">
        <v>489</v>
      </c>
      <c r="C201" s="136" t="s">
        <v>821</v>
      </c>
      <c r="D201" s="144" t="s">
        <v>822</v>
      </c>
      <c r="E201" s="136">
        <v>0</v>
      </c>
      <c r="F201" s="136">
        <v>0</v>
      </c>
      <c r="G201" s="136">
        <v>0</v>
      </c>
      <c r="H201" s="136">
        <v>0</v>
      </c>
      <c r="I201" s="136">
        <v>0</v>
      </c>
      <c r="J201" s="136">
        <v>0</v>
      </c>
      <c r="K201" s="136">
        <v>0</v>
      </c>
      <c r="L201" s="136">
        <v>0</v>
      </c>
      <c r="M201" s="136">
        <v>0</v>
      </c>
      <c r="N201" s="136">
        <v>0</v>
      </c>
      <c r="O201" s="136">
        <v>0</v>
      </c>
      <c r="P201" s="136">
        <v>0</v>
      </c>
      <c r="Q201" s="136">
        <v>9483</v>
      </c>
      <c r="R201" s="136">
        <v>90598</v>
      </c>
      <c r="S201" s="136">
        <v>278239</v>
      </c>
      <c r="T201" s="136">
        <v>216212</v>
      </c>
      <c r="U201" s="136">
        <v>338726</v>
      </c>
      <c r="V201" s="136">
        <v>469660</v>
      </c>
      <c r="W201" s="136">
        <v>240938</v>
      </c>
      <c r="X201" s="136">
        <v>134761</v>
      </c>
      <c r="Y201" s="136">
        <v>954</v>
      </c>
      <c r="Z201" s="136">
        <v>0</v>
      </c>
      <c r="AA201" s="136">
        <v>0</v>
      </c>
      <c r="AB201" s="136">
        <v>0</v>
      </c>
    </row>
    <row r="202" spans="1:28">
      <c r="A202" s="136" t="s">
        <v>492</v>
      </c>
      <c r="B202" s="136" t="s">
        <v>493</v>
      </c>
      <c r="C202" s="136" t="s">
        <v>823</v>
      </c>
      <c r="D202" s="144" t="s">
        <v>824</v>
      </c>
      <c r="E202" s="136">
        <v>3377</v>
      </c>
      <c r="F202" s="136">
        <v>0</v>
      </c>
      <c r="G202" s="136">
        <v>0</v>
      </c>
      <c r="H202" s="136">
        <v>0</v>
      </c>
      <c r="I202" s="136">
        <v>0</v>
      </c>
      <c r="J202" s="136">
        <v>0</v>
      </c>
      <c r="K202" s="136">
        <v>0</v>
      </c>
      <c r="L202" s="136">
        <v>0</v>
      </c>
      <c r="M202" s="136">
        <v>0</v>
      </c>
      <c r="N202" s="136">
        <v>0</v>
      </c>
      <c r="O202" s="136">
        <v>0</v>
      </c>
      <c r="P202" s="136">
        <v>0</v>
      </c>
      <c r="Q202" s="136">
        <v>0</v>
      </c>
      <c r="R202" s="136">
        <v>0</v>
      </c>
      <c r="S202" s="136">
        <v>0</v>
      </c>
      <c r="T202" s="136">
        <v>418731</v>
      </c>
      <c r="U202" s="136">
        <v>1655424</v>
      </c>
      <c r="V202" s="136">
        <v>1511627</v>
      </c>
      <c r="W202" s="136">
        <v>1587161</v>
      </c>
      <c r="X202" s="136">
        <v>680097</v>
      </c>
      <c r="Y202" s="136">
        <v>1568827</v>
      </c>
      <c r="Z202" s="136">
        <v>1667252</v>
      </c>
      <c r="AA202" s="136">
        <v>1758525</v>
      </c>
      <c r="AB202" s="136">
        <v>210174</v>
      </c>
    </row>
    <row r="203" spans="1:28">
      <c r="A203" s="136" t="s">
        <v>492</v>
      </c>
      <c r="B203" s="136" t="s">
        <v>493</v>
      </c>
      <c r="C203" s="136" t="s">
        <v>827</v>
      </c>
      <c r="D203" s="144" t="s">
        <v>828</v>
      </c>
      <c r="E203" s="136">
        <v>161224</v>
      </c>
      <c r="F203" s="136">
        <v>594</v>
      </c>
      <c r="G203" s="136">
        <v>1</v>
      </c>
      <c r="H203" s="136">
        <v>1</v>
      </c>
      <c r="I203" s="136">
        <v>1</v>
      </c>
      <c r="J203" s="136">
        <v>0</v>
      </c>
      <c r="K203" s="136">
        <v>726</v>
      </c>
      <c r="L203" s="136">
        <v>30059</v>
      </c>
      <c r="M203" s="136">
        <v>30059</v>
      </c>
      <c r="N203" s="136">
        <v>115235</v>
      </c>
      <c r="O203" s="136">
        <v>762169</v>
      </c>
      <c r="P203" s="136">
        <v>818345</v>
      </c>
      <c r="Q203" s="136">
        <v>1095887</v>
      </c>
      <c r="R203" s="136">
        <v>1325608</v>
      </c>
      <c r="S203" s="136">
        <v>1457133</v>
      </c>
      <c r="T203" s="136">
        <v>1127936</v>
      </c>
      <c r="U203" s="136">
        <v>2073391</v>
      </c>
      <c r="V203" s="136">
        <v>3454272</v>
      </c>
      <c r="W203" s="136">
        <v>1948145</v>
      </c>
      <c r="X203" s="136">
        <v>2550644</v>
      </c>
      <c r="Y203" s="136">
        <v>2757109</v>
      </c>
      <c r="Z203" s="136">
        <v>2785680</v>
      </c>
      <c r="AA203" s="136">
        <v>3779800</v>
      </c>
      <c r="AB203" s="136">
        <v>1677918</v>
      </c>
    </row>
    <row r="204" spans="1:28">
      <c r="A204" s="136" t="s">
        <v>492</v>
      </c>
      <c r="B204" s="136" t="s">
        <v>493</v>
      </c>
      <c r="C204" s="136" t="s">
        <v>825</v>
      </c>
      <c r="D204" s="144" t="s">
        <v>826</v>
      </c>
      <c r="E204" s="136">
        <v>167754</v>
      </c>
      <c r="F204" s="136">
        <v>162978</v>
      </c>
      <c r="G204" s="136">
        <v>152255</v>
      </c>
      <c r="H204" s="136">
        <v>14150</v>
      </c>
      <c r="I204" s="136">
        <v>57538</v>
      </c>
      <c r="J204" s="136">
        <v>8721</v>
      </c>
      <c r="K204" s="136">
        <v>0</v>
      </c>
      <c r="L204" s="136">
        <v>0</v>
      </c>
      <c r="M204" s="136">
        <v>0</v>
      </c>
      <c r="N204" s="136">
        <v>107544</v>
      </c>
      <c r="O204" s="136">
        <v>151460</v>
      </c>
      <c r="P204" s="136">
        <v>685446</v>
      </c>
      <c r="Q204" s="136">
        <v>1497314</v>
      </c>
      <c r="R204" s="136">
        <v>1071513</v>
      </c>
      <c r="S204" s="136">
        <v>1565210</v>
      </c>
      <c r="T204" s="136">
        <v>1179200</v>
      </c>
      <c r="U204" s="136">
        <v>2499967</v>
      </c>
      <c r="V204" s="136">
        <v>2062778</v>
      </c>
      <c r="W204" s="136">
        <v>2105433</v>
      </c>
      <c r="X204" s="136">
        <v>2558550</v>
      </c>
      <c r="Y204" s="136">
        <v>2318968</v>
      </c>
      <c r="Z204" s="136">
        <v>4168233</v>
      </c>
      <c r="AA204" s="136">
        <v>2440397</v>
      </c>
      <c r="AB204" s="136">
        <v>601061</v>
      </c>
    </row>
    <row r="205" spans="1:28">
      <c r="A205" s="136" t="s">
        <v>492</v>
      </c>
      <c r="B205" s="136" t="s">
        <v>493</v>
      </c>
      <c r="C205" s="136" t="s">
        <v>1001</v>
      </c>
      <c r="D205" s="144" t="s">
        <v>1002</v>
      </c>
      <c r="E205" s="136">
        <v>532665</v>
      </c>
      <c r="F205" s="136">
        <v>218035</v>
      </c>
      <c r="G205" s="136">
        <v>66382</v>
      </c>
      <c r="H205" s="136">
        <v>5560</v>
      </c>
      <c r="I205" s="136">
        <v>285</v>
      </c>
      <c r="J205" s="136">
        <v>0</v>
      </c>
      <c r="K205" s="136">
        <v>0</v>
      </c>
      <c r="L205" s="136">
        <v>0</v>
      </c>
      <c r="M205" s="136">
        <v>0</v>
      </c>
      <c r="N205" s="136">
        <v>0</v>
      </c>
      <c r="O205" s="136">
        <v>0</v>
      </c>
      <c r="P205" s="136">
        <v>0</v>
      </c>
      <c r="Q205" s="136">
        <v>0</v>
      </c>
      <c r="R205" s="136">
        <v>0</v>
      </c>
      <c r="S205" s="136">
        <v>0</v>
      </c>
      <c r="T205" s="136">
        <v>0</v>
      </c>
      <c r="U205" s="136">
        <v>45533</v>
      </c>
      <c r="V205" s="136">
        <v>326580</v>
      </c>
      <c r="W205" s="136">
        <v>1145006</v>
      </c>
      <c r="X205" s="136">
        <v>979706</v>
      </c>
      <c r="Y205" s="136">
        <v>1090997</v>
      </c>
      <c r="Z205" s="136">
        <v>1426970</v>
      </c>
      <c r="AA205" s="136">
        <v>1279495</v>
      </c>
      <c r="AB205" s="136">
        <v>866358</v>
      </c>
    </row>
    <row r="206" spans="1:28">
      <c r="A206" s="136" t="s">
        <v>492</v>
      </c>
      <c r="B206" s="136" t="s">
        <v>493</v>
      </c>
      <c r="C206" s="136" t="s">
        <v>1003</v>
      </c>
      <c r="D206" s="144" t="s">
        <v>1004</v>
      </c>
      <c r="E206" s="136">
        <v>357025</v>
      </c>
      <c r="F206" s="136">
        <v>223652</v>
      </c>
      <c r="G206" s="136">
        <v>215969</v>
      </c>
      <c r="H206" s="136">
        <v>154590</v>
      </c>
      <c r="I206" s="136">
        <v>61776</v>
      </c>
      <c r="J206" s="136">
        <v>17492</v>
      </c>
      <c r="K206" s="136">
        <v>147065</v>
      </c>
      <c r="L206" s="136">
        <v>115607</v>
      </c>
      <c r="M206" s="136">
        <v>47805</v>
      </c>
      <c r="N206" s="136">
        <v>166183</v>
      </c>
      <c r="O206" s="136">
        <v>75662</v>
      </c>
      <c r="P206" s="136">
        <v>454</v>
      </c>
      <c r="Q206" s="136">
        <v>241462</v>
      </c>
      <c r="R206" s="136">
        <v>341979</v>
      </c>
      <c r="S206" s="136">
        <v>609029</v>
      </c>
      <c r="T206" s="136">
        <v>563725</v>
      </c>
      <c r="U206" s="136">
        <v>290943</v>
      </c>
      <c r="V206" s="136">
        <v>744671</v>
      </c>
      <c r="W206" s="136">
        <v>587135</v>
      </c>
      <c r="X206" s="136">
        <v>1484151</v>
      </c>
      <c r="Y206" s="136">
        <v>1771395</v>
      </c>
      <c r="Z206" s="136">
        <v>1713356</v>
      </c>
      <c r="AA206" s="136">
        <v>1000935</v>
      </c>
      <c r="AB206" s="136">
        <v>364067</v>
      </c>
    </row>
    <row r="207" spans="1:28">
      <c r="A207" s="136" t="s">
        <v>492</v>
      </c>
      <c r="B207" s="136" t="s">
        <v>493</v>
      </c>
      <c r="C207" s="136" t="s">
        <v>829</v>
      </c>
      <c r="D207" s="144" t="s">
        <v>830</v>
      </c>
      <c r="E207" s="136">
        <v>1109592</v>
      </c>
      <c r="F207" s="136">
        <v>470423</v>
      </c>
      <c r="G207" s="136">
        <v>17806</v>
      </c>
      <c r="H207" s="136">
        <v>8127</v>
      </c>
      <c r="I207" s="136">
        <v>0</v>
      </c>
      <c r="J207" s="136">
        <v>0</v>
      </c>
      <c r="K207" s="136">
        <v>0</v>
      </c>
      <c r="L207" s="136">
        <v>0</v>
      </c>
      <c r="M207" s="136">
        <v>211053</v>
      </c>
      <c r="N207" s="136">
        <v>265828</v>
      </c>
      <c r="O207" s="136">
        <v>187855</v>
      </c>
      <c r="P207" s="136">
        <v>375900</v>
      </c>
      <c r="Q207" s="136">
        <v>683085</v>
      </c>
      <c r="R207" s="136">
        <v>693362</v>
      </c>
      <c r="S207" s="136">
        <v>958078</v>
      </c>
      <c r="T207" s="136">
        <v>1083059</v>
      </c>
      <c r="U207" s="136">
        <v>2144601</v>
      </c>
      <c r="V207" s="136">
        <v>2250859</v>
      </c>
      <c r="W207" s="136">
        <v>2393233</v>
      </c>
      <c r="X207" s="136">
        <v>2729149</v>
      </c>
      <c r="Y207" s="136">
        <v>3308232</v>
      </c>
      <c r="Z207" s="136">
        <v>3382873</v>
      </c>
      <c r="AA207" s="136">
        <v>2833047</v>
      </c>
      <c r="AB207" s="136">
        <v>1868625</v>
      </c>
    </row>
    <row r="208" spans="1:28">
      <c r="A208" s="136" t="s">
        <v>492</v>
      </c>
      <c r="B208" s="136" t="s">
        <v>493</v>
      </c>
      <c r="C208" s="136" t="s">
        <v>1005</v>
      </c>
      <c r="D208" s="144" t="s">
        <v>495</v>
      </c>
      <c r="E208" s="136">
        <v>21302</v>
      </c>
      <c r="F208" s="136">
        <v>0</v>
      </c>
      <c r="G208" s="136">
        <v>0</v>
      </c>
      <c r="H208" s="136">
        <v>0</v>
      </c>
      <c r="I208" s="136">
        <v>2</v>
      </c>
      <c r="J208" s="136">
        <v>0</v>
      </c>
      <c r="K208" s="136">
        <v>363785</v>
      </c>
      <c r="L208" s="136">
        <v>688643</v>
      </c>
      <c r="M208" s="136">
        <v>2285028</v>
      </c>
      <c r="N208" s="136">
        <v>1346065</v>
      </c>
      <c r="O208" s="136">
        <v>2296935</v>
      </c>
      <c r="P208" s="136">
        <v>2030294</v>
      </c>
      <c r="Q208" s="136">
        <v>2138177</v>
      </c>
      <c r="R208" s="136">
        <v>2075141</v>
      </c>
      <c r="S208" s="136">
        <v>2471411</v>
      </c>
      <c r="T208" s="136">
        <v>2712550</v>
      </c>
      <c r="U208" s="136">
        <v>2721199</v>
      </c>
      <c r="V208" s="136">
        <v>2378232</v>
      </c>
      <c r="W208" s="136">
        <v>2576916</v>
      </c>
      <c r="X208" s="136">
        <v>3431006</v>
      </c>
      <c r="Y208" s="136">
        <v>3067618</v>
      </c>
      <c r="Z208" s="136">
        <v>3132554</v>
      </c>
      <c r="AA208" s="136">
        <v>3019055</v>
      </c>
      <c r="AB208" s="136">
        <v>1473041</v>
      </c>
    </row>
    <row r="209" spans="1:28">
      <c r="A209" s="136" t="s">
        <v>492</v>
      </c>
      <c r="B209" s="136" t="s">
        <v>493</v>
      </c>
      <c r="C209" s="136" t="s">
        <v>496</v>
      </c>
      <c r="D209" s="144" t="s">
        <v>497</v>
      </c>
      <c r="E209" s="136">
        <v>1117</v>
      </c>
      <c r="F209" s="136">
        <v>0</v>
      </c>
      <c r="G209" s="136">
        <v>0</v>
      </c>
      <c r="H209" s="136">
        <v>0</v>
      </c>
      <c r="I209" s="136">
        <v>0</v>
      </c>
      <c r="J209" s="136">
        <v>14605</v>
      </c>
      <c r="K209" s="136">
        <v>160476</v>
      </c>
      <c r="L209" s="136">
        <v>226907</v>
      </c>
      <c r="M209" s="136">
        <v>1103022</v>
      </c>
      <c r="N209" s="136">
        <v>1014722</v>
      </c>
      <c r="O209" s="136">
        <v>1509116</v>
      </c>
      <c r="P209" s="136">
        <v>2302728</v>
      </c>
      <c r="Q209" s="136">
        <v>1469634</v>
      </c>
      <c r="R209" s="136">
        <v>2126542</v>
      </c>
      <c r="S209" s="136">
        <v>2341402</v>
      </c>
      <c r="T209" s="136">
        <v>2885246</v>
      </c>
      <c r="U209" s="136">
        <v>3685013</v>
      </c>
      <c r="V209" s="136">
        <v>2604362</v>
      </c>
      <c r="W209" s="136">
        <v>3818726</v>
      </c>
      <c r="X209" s="136">
        <v>3274936</v>
      </c>
      <c r="Y209" s="136">
        <v>4198345</v>
      </c>
      <c r="Z209" s="136">
        <v>2950593</v>
      </c>
      <c r="AA209" s="136">
        <v>1066079</v>
      </c>
      <c r="AB209" s="136">
        <v>143378</v>
      </c>
    </row>
    <row r="210" spans="1:28">
      <c r="A210" s="136" t="s">
        <v>492</v>
      </c>
      <c r="B210" s="136" t="s">
        <v>493</v>
      </c>
      <c r="C210" s="136" t="s">
        <v>1006</v>
      </c>
      <c r="D210" s="144" t="s">
        <v>1007</v>
      </c>
      <c r="E210" s="136">
        <v>513189</v>
      </c>
      <c r="F210" s="136">
        <v>15823</v>
      </c>
      <c r="G210" s="136">
        <v>0</v>
      </c>
      <c r="H210" s="136">
        <v>0</v>
      </c>
      <c r="I210" s="136">
        <v>7</v>
      </c>
      <c r="J210" s="136">
        <v>0</v>
      </c>
      <c r="K210" s="136">
        <v>7</v>
      </c>
      <c r="L210" s="136">
        <v>0</v>
      </c>
      <c r="M210" s="136">
        <v>0</v>
      </c>
      <c r="N210" s="136">
        <v>0</v>
      </c>
      <c r="O210" s="136">
        <v>0</v>
      </c>
      <c r="P210" s="136">
        <v>0</v>
      </c>
      <c r="Q210" s="136">
        <v>0</v>
      </c>
      <c r="R210" s="136">
        <v>0</v>
      </c>
      <c r="S210" s="136">
        <v>0</v>
      </c>
      <c r="T210" s="136">
        <v>0</v>
      </c>
      <c r="U210" s="136">
        <v>0</v>
      </c>
      <c r="V210" s="136">
        <v>1570114</v>
      </c>
      <c r="W210" s="136">
        <v>1854804</v>
      </c>
      <c r="X210" s="136">
        <v>1963156</v>
      </c>
      <c r="Y210" s="136">
        <v>1360280</v>
      </c>
      <c r="Z210" s="136">
        <v>2684349</v>
      </c>
      <c r="AA210" s="136">
        <v>1943800</v>
      </c>
      <c r="AB210" s="136">
        <v>1517247</v>
      </c>
    </row>
    <row r="211" spans="1:28">
      <c r="A211" s="136" t="s">
        <v>492</v>
      </c>
      <c r="B211" s="136" t="s">
        <v>493</v>
      </c>
      <c r="C211" s="136" t="s">
        <v>831</v>
      </c>
      <c r="D211" s="144" t="s">
        <v>832</v>
      </c>
      <c r="E211" s="136">
        <v>10</v>
      </c>
      <c r="F211" s="136">
        <v>0</v>
      </c>
      <c r="G211" s="136">
        <v>0</v>
      </c>
      <c r="H211" s="136">
        <v>0</v>
      </c>
      <c r="I211" s="136">
        <v>2</v>
      </c>
      <c r="J211" s="136">
        <v>0</v>
      </c>
      <c r="K211" s="136">
        <v>2853489</v>
      </c>
      <c r="L211" s="136">
        <v>6680510</v>
      </c>
      <c r="M211" s="136">
        <v>4384760</v>
      </c>
      <c r="N211" s="136">
        <v>6715418</v>
      </c>
      <c r="O211" s="136">
        <v>2535375</v>
      </c>
      <c r="P211" s="136">
        <v>5805375</v>
      </c>
      <c r="Q211" s="136">
        <v>7500062</v>
      </c>
      <c r="R211" s="136">
        <v>5295424</v>
      </c>
      <c r="S211" s="136">
        <v>5793523</v>
      </c>
      <c r="T211" s="136">
        <v>9206893</v>
      </c>
      <c r="U211" s="136">
        <v>7562537</v>
      </c>
      <c r="V211" s="136">
        <v>8159291</v>
      </c>
      <c r="W211" s="136">
        <v>9169594</v>
      </c>
      <c r="X211" s="136">
        <v>9098196</v>
      </c>
      <c r="Y211" s="136">
        <v>11555388</v>
      </c>
      <c r="Z211" s="136">
        <v>8461180</v>
      </c>
      <c r="AA211" s="136">
        <v>2469540</v>
      </c>
      <c r="AB211" s="136">
        <v>252267</v>
      </c>
    </row>
    <row r="212" spans="1:28">
      <c r="A212" s="136" t="s">
        <v>492</v>
      </c>
      <c r="B212" s="136" t="s">
        <v>493</v>
      </c>
      <c r="C212" s="136" t="s">
        <v>500</v>
      </c>
      <c r="D212" s="144" t="s">
        <v>501</v>
      </c>
      <c r="E212" s="136">
        <v>93653</v>
      </c>
      <c r="F212" s="136">
        <v>0</v>
      </c>
      <c r="G212" s="136">
        <v>0</v>
      </c>
      <c r="H212" s="136">
        <v>0</v>
      </c>
      <c r="I212" s="136">
        <v>0</v>
      </c>
      <c r="J212" s="136">
        <v>0</v>
      </c>
      <c r="K212" s="136">
        <v>0</v>
      </c>
      <c r="L212" s="136">
        <v>0</v>
      </c>
      <c r="M212" s="136">
        <v>18337</v>
      </c>
      <c r="N212" s="136">
        <v>266311</v>
      </c>
      <c r="O212" s="136">
        <v>991845</v>
      </c>
      <c r="P212" s="136">
        <v>835387</v>
      </c>
      <c r="Q212" s="136">
        <v>1328930</v>
      </c>
      <c r="R212" s="136">
        <v>904863</v>
      </c>
      <c r="S212" s="136">
        <v>839324</v>
      </c>
      <c r="T212" s="136">
        <v>3207301</v>
      </c>
      <c r="U212" s="136">
        <v>2625876</v>
      </c>
      <c r="V212" s="136">
        <v>3419996</v>
      </c>
      <c r="W212" s="136">
        <v>2472803</v>
      </c>
      <c r="X212" s="136">
        <v>3270480</v>
      </c>
      <c r="Y212" s="136">
        <v>4552362</v>
      </c>
      <c r="Z212" s="136">
        <v>4891657</v>
      </c>
      <c r="AA212" s="136">
        <v>4072608</v>
      </c>
      <c r="AB212" s="136">
        <v>1164651</v>
      </c>
    </row>
    <row r="213" spans="1:28">
      <c r="A213" s="136" t="s">
        <v>492</v>
      </c>
      <c r="B213" s="136" t="s">
        <v>493</v>
      </c>
      <c r="C213" s="136" t="s">
        <v>833</v>
      </c>
      <c r="D213" s="144" t="s">
        <v>834</v>
      </c>
      <c r="E213" s="136">
        <v>722059</v>
      </c>
      <c r="F213" s="136">
        <v>163541</v>
      </c>
      <c r="G213" s="136">
        <v>12826</v>
      </c>
      <c r="H213" s="136">
        <v>2648</v>
      </c>
      <c r="I213" s="136">
        <v>2883</v>
      </c>
      <c r="J213" s="136">
        <v>0</v>
      </c>
      <c r="K213" s="136">
        <v>0</v>
      </c>
      <c r="L213" s="136">
        <v>20</v>
      </c>
      <c r="M213" s="136">
        <v>93393</v>
      </c>
      <c r="N213" s="136">
        <v>202425</v>
      </c>
      <c r="O213" s="136">
        <v>781438</v>
      </c>
      <c r="P213" s="136">
        <v>942471</v>
      </c>
      <c r="Q213" s="136">
        <v>763800</v>
      </c>
      <c r="R213" s="136">
        <v>886691</v>
      </c>
      <c r="S213" s="136">
        <v>764833</v>
      </c>
      <c r="T213" s="136">
        <v>864238</v>
      </c>
      <c r="U213" s="136">
        <v>1143302</v>
      </c>
      <c r="V213" s="136">
        <v>1592767</v>
      </c>
      <c r="W213" s="136">
        <v>1240222</v>
      </c>
      <c r="X213" s="136">
        <v>1723079</v>
      </c>
      <c r="Y213" s="136">
        <v>1656961</v>
      </c>
      <c r="Z213" s="136">
        <v>2236427</v>
      </c>
      <c r="AA213" s="136">
        <v>2141704</v>
      </c>
      <c r="AB213" s="136">
        <v>1798910</v>
      </c>
    </row>
    <row r="214" spans="1:28">
      <c r="A214" s="136" t="s">
        <v>492</v>
      </c>
      <c r="B214" s="136" t="s">
        <v>505</v>
      </c>
      <c r="C214" s="136" t="s">
        <v>1008</v>
      </c>
      <c r="D214" s="144" t="s">
        <v>1009</v>
      </c>
      <c r="E214" s="136">
        <v>108766</v>
      </c>
      <c r="F214" s="136">
        <v>39915</v>
      </c>
      <c r="G214" s="136">
        <v>65021</v>
      </c>
      <c r="H214" s="136">
        <v>275100</v>
      </c>
      <c r="I214" s="136">
        <v>276903</v>
      </c>
      <c r="J214" s="136">
        <v>75824</v>
      </c>
      <c r="K214" s="136">
        <v>1237561</v>
      </c>
      <c r="L214" s="136">
        <v>869039</v>
      </c>
      <c r="M214" s="136">
        <v>2616556</v>
      </c>
      <c r="N214" s="136">
        <v>2476907</v>
      </c>
      <c r="O214" s="136">
        <v>3266814</v>
      </c>
      <c r="P214" s="136">
        <v>3639319</v>
      </c>
      <c r="Q214" s="136">
        <v>4294998</v>
      </c>
      <c r="R214" s="136">
        <v>5060571</v>
      </c>
      <c r="S214" s="136">
        <v>4970826</v>
      </c>
      <c r="T214" s="136">
        <v>11844171</v>
      </c>
      <c r="U214" s="136">
        <v>7624363</v>
      </c>
      <c r="V214" s="136">
        <v>11498574</v>
      </c>
      <c r="W214" s="136">
        <v>8177565</v>
      </c>
      <c r="X214" s="136">
        <v>11374096</v>
      </c>
      <c r="Y214" s="136">
        <v>15401734</v>
      </c>
      <c r="Z214" s="136">
        <v>13439752</v>
      </c>
      <c r="AA214" s="136">
        <v>6888054</v>
      </c>
      <c r="AB214" s="136">
        <v>690491</v>
      </c>
    </row>
    <row r="215" spans="1:28">
      <c r="A215" s="136" t="s">
        <v>492</v>
      </c>
      <c r="B215" s="136" t="s">
        <v>508</v>
      </c>
      <c r="C215" s="136" t="s">
        <v>1010</v>
      </c>
      <c r="D215" s="144" t="s">
        <v>1011</v>
      </c>
      <c r="E215" s="136">
        <v>600</v>
      </c>
      <c r="F215" s="136">
        <v>272</v>
      </c>
      <c r="G215" s="136">
        <v>0</v>
      </c>
      <c r="H215" s="136">
        <v>1</v>
      </c>
      <c r="I215" s="136">
        <v>3</v>
      </c>
      <c r="J215" s="136">
        <v>140</v>
      </c>
      <c r="K215" s="136">
        <v>339621</v>
      </c>
      <c r="L215" s="136">
        <v>633720</v>
      </c>
      <c r="M215" s="136">
        <v>461404</v>
      </c>
      <c r="N215" s="136">
        <v>1467739</v>
      </c>
      <c r="O215" s="136">
        <v>1593990</v>
      </c>
      <c r="P215" s="136">
        <v>1787616</v>
      </c>
      <c r="Q215" s="136">
        <v>1851093</v>
      </c>
      <c r="R215" s="136">
        <v>1299344</v>
      </c>
      <c r="S215" s="136">
        <v>2369771</v>
      </c>
      <c r="T215" s="136">
        <v>8126670</v>
      </c>
      <c r="U215" s="136">
        <v>5480393</v>
      </c>
      <c r="V215" s="136">
        <v>8185525</v>
      </c>
      <c r="W215" s="136">
        <v>6854770</v>
      </c>
      <c r="X215" s="136">
        <v>8650297</v>
      </c>
      <c r="Y215" s="136">
        <v>14289577</v>
      </c>
      <c r="Z215" s="136">
        <v>9747271</v>
      </c>
      <c r="AA215" s="136">
        <v>1691724</v>
      </c>
      <c r="AB215" s="136">
        <v>36554</v>
      </c>
    </row>
    <row r="216" spans="1:28">
      <c r="A216" s="136" t="s">
        <v>492</v>
      </c>
      <c r="B216" s="136" t="s">
        <v>508</v>
      </c>
      <c r="C216" s="136" t="s">
        <v>835</v>
      </c>
      <c r="D216" s="144" t="s">
        <v>836</v>
      </c>
      <c r="E216" s="136">
        <v>4188</v>
      </c>
      <c r="F216" s="136">
        <v>0</v>
      </c>
      <c r="G216" s="136">
        <v>498</v>
      </c>
      <c r="H216" s="136">
        <v>487</v>
      </c>
      <c r="I216" s="136">
        <v>0</v>
      </c>
      <c r="J216" s="136">
        <v>0</v>
      </c>
      <c r="K216" s="136">
        <v>26420</v>
      </c>
      <c r="L216" s="136">
        <v>33399</v>
      </c>
      <c r="M216" s="136">
        <v>342048</v>
      </c>
      <c r="N216" s="136">
        <v>933485</v>
      </c>
      <c r="O216" s="136">
        <v>866990</v>
      </c>
      <c r="P216" s="136">
        <v>2086229</v>
      </c>
      <c r="Q216" s="136">
        <v>1838783</v>
      </c>
      <c r="R216" s="136">
        <v>2730757</v>
      </c>
      <c r="S216" s="136">
        <v>2642557</v>
      </c>
      <c r="T216" s="136">
        <v>3787440</v>
      </c>
      <c r="U216" s="136">
        <v>2178525</v>
      </c>
      <c r="V216" s="136">
        <v>4761611</v>
      </c>
      <c r="W216" s="136">
        <v>5591098</v>
      </c>
      <c r="X216" s="136">
        <v>5614760</v>
      </c>
      <c r="Y216" s="136">
        <v>7483650</v>
      </c>
      <c r="Z216" s="136">
        <v>8372097</v>
      </c>
      <c r="AA216" s="136">
        <v>2479025</v>
      </c>
      <c r="AB216" s="136">
        <v>291629</v>
      </c>
    </row>
    <row r="217" spans="1:28">
      <c r="A217" s="136" t="s">
        <v>492</v>
      </c>
      <c r="B217" s="136" t="s">
        <v>508</v>
      </c>
      <c r="C217" s="136" t="s">
        <v>837</v>
      </c>
      <c r="D217" s="144" t="s">
        <v>838</v>
      </c>
      <c r="E217" s="136">
        <v>7</v>
      </c>
      <c r="F217" s="136">
        <v>0</v>
      </c>
      <c r="G217" s="136">
        <v>30</v>
      </c>
      <c r="H217" s="136">
        <v>0</v>
      </c>
      <c r="I217" s="136">
        <v>273344</v>
      </c>
      <c r="J217" s="136">
        <v>511778</v>
      </c>
      <c r="K217" s="136">
        <v>448639</v>
      </c>
      <c r="L217" s="136">
        <v>190023</v>
      </c>
      <c r="M217" s="136">
        <v>433910</v>
      </c>
      <c r="N217" s="136">
        <v>1457928</v>
      </c>
      <c r="O217" s="136">
        <v>3907625</v>
      </c>
      <c r="P217" s="136">
        <v>2814045</v>
      </c>
      <c r="Q217" s="136">
        <v>3903098</v>
      </c>
      <c r="R217" s="136">
        <v>3534758</v>
      </c>
      <c r="S217" s="136">
        <v>3803191</v>
      </c>
      <c r="T217" s="136">
        <v>11676310</v>
      </c>
      <c r="U217" s="136">
        <v>9850346</v>
      </c>
      <c r="V217" s="136">
        <v>9259031</v>
      </c>
      <c r="W217" s="136">
        <v>12372409</v>
      </c>
      <c r="X217" s="136">
        <v>12309044</v>
      </c>
      <c r="Y217" s="136">
        <v>16537199</v>
      </c>
      <c r="Z217" s="136">
        <v>10355222</v>
      </c>
      <c r="AA217" s="136">
        <v>1074437</v>
      </c>
      <c r="AB217" s="136">
        <v>296</v>
      </c>
    </row>
    <row r="218" spans="1:28">
      <c r="A218" s="136" t="s">
        <v>492</v>
      </c>
      <c r="B218" s="136" t="s">
        <v>508</v>
      </c>
      <c r="C218" s="136" t="s">
        <v>511</v>
      </c>
      <c r="D218" s="144" t="s">
        <v>512</v>
      </c>
      <c r="E218" s="136">
        <v>122241</v>
      </c>
      <c r="F218" s="136">
        <v>15574</v>
      </c>
      <c r="G218" s="136">
        <v>175</v>
      </c>
      <c r="H218" s="136">
        <v>151</v>
      </c>
      <c r="I218" s="136">
        <v>32492</v>
      </c>
      <c r="J218" s="136">
        <v>500804</v>
      </c>
      <c r="K218" s="136">
        <v>531077</v>
      </c>
      <c r="L218" s="136">
        <v>3677617</v>
      </c>
      <c r="M218" s="136">
        <v>2655738</v>
      </c>
      <c r="N218" s="136">
        <v>4200262</v>
      </c>
      <c r="O218" s="136">
        <v>2028599</v>
      </c>
      <c r="P218" s="136">
        <v>3685495</v>
      </c>
      <c r="Q218" s="136">
        <v>4734363</v>
      </c>
      <c r="R218" s="136">
        <v>3655432</v>
      </c>
      <c r="S218" s="136">
        <v>4423062</v>
      </c>
      <c r="T218" s="136">
        <v>7526257</v>
      </c>
      <c r="U218" s="136">
        <v>10141243</v>
      </c>
      <c r="V218" s="136">
        <v>7665916</v>
      </c>
      <c r="W218" s="136">
        <v>12966776</v>
      </c>
      <c r="X218" s="136">
        <v>6028352</v>
      </c>
      <c r="Y218" s="136">
        <v>13133293</v>
      </c>
      <c r="Z218" s="136">
        <v>18649514</v>
      </c>
      <c r="AA218" s="136">
        <v>10804866</v>
      </c>
      <c r="AB218" s="136">
        <v>1313088</v>
      </c>
    </row>
    <row r="219" spans="1:28">
      <c r="A219" s="136" t="s">
        <v>492</v>
      </c>
      <c r="B219" s="136" t="s">
        <v>505</v>
      </c>
      <c r="C219" s="136" t="s">
        <v>839</v>
      </c>
      <c r="D219" s="144" t="s">
        <v>840</v>
      </c>
      <c r="E219" s="136">
        <v>2683</v>
      </c>
      <c r="F219" s="136">
        <v>2032</v>
      </c>
      <c r="G219" s="136">
        <v>2032</v>
      </c>
      <c r="H219" s="136">
        <v>2032</v>
      </c>
      <c r="I219" s="136">
        <v>2032</v>
      </c>
      <c r="J219" s="136">
        <v>87940</v>
      </c>
      <c r="K219" s="136">
        <v>1894647</v>
      </c>
      <c r="L219" s="136">
        <v>3514706</v>
      </c>
      <c r="M219" s="136">
        <v>2195904</v>
      </c>
      <c r="N219" s="136">
        <v>4018759</v>
      </c>
      <c r="O219" s="136">
        <v>3707628</v>
      </c>
      <c r="P219" s="136">
        <v>7079595</v>
      </c>
      <c r="Q219" s="136">
        <v>6287268</v>
      </c>
      <c r="R219" s="136">
        <v>6387529</v>
      </c>
      <c r="S219" s="136">
        <v>7736314</v>
      </c>
      <c r="T219" s="136">
        <v>12178461</v>
      </c>
      <c r="U219" s="136">
        <v>7385852</v>
      </c>
      <c r="V219" s="136">
        <v>11760765</v>
      </c>
      <c r="W219" s="136">
        <v>10674635</v>
      </c>
      <c r="X219" s="136">
        <v>9518356</v>
      </c>
      <c r="Y219" s="136">
        <v>13950193</v>
      </c>
      <c r="Z219" s="136">
        <v>15001331</v>
      </c>
      <c r="AA219" s="136">
        <v>11470044</v>
      </c>
      <c r="AB219" s="136">
        <v>1130384</v>
      </c>
    </row>
    <row r="220" spans="1:28">
      <c r="A220" s="136" t="s">
        <v>492</v>
      </c>
      <c r="B220" s="136" t="s">
        <v>505</v>
      </c>
      <c r="C220" s="136" t="s">
        <v>841</v>
      </c>
      <c r="D220" s="144" t="s">
        <v>842</v>
      </c>
      <c r="E220" s="136">
        <v>143999</v>
      </c>
      <c r="F220" s="136">
        <v>732</v>
      </c>
      <c r="G220" s="136">
        <v>0</v>
      </c>
      <c r="H220" s="136">
        <v>0</v>
      </c>
      <c r="I220" s="136">
        <v>0</v>
      </c>
      <c r="J220" s="136">
        <v>0</v>
      </c>
      <c r="K220" s="136">
        <v>0</v>
      </c>
      <c r="L220" s="136">
        <v>0</v>
      </c>
      <c r="M220" s="136">
        <v>0</v>
      </c>
      <c r="N220" s="136">
        <v>266</v>
      </c>
      <c r="O220" s="136">
        <v>0</v>
      </c>
      <c r="P220" s="136">
        <v>0</v>
      </c>
      <c r="Q220" s="136">
        <v>0</v>
      </c>
      <c r="R220" s="136">
        <v>0</v>
      </c>
      <c r="S220" s="136">
        <v>0</v>
      </c>
      <c r="T220" s="136">
        <v>2538395</v>
      </c>
      <c r="U220" s="136">
        <v>2867148</v>
      </c>
      <c r="V220" s="136">
        <v>2521395</v>
      </c>
      <c r="W220" s="136">
        <v>4874530</v>
      </c>
      <c r="X220" s="136">
        <v>3440708</v>
      </c>
      <c r="Y220" s="136">
        <v>4243353</v>
      </c>
      <c r="Z220" s="136">
        <v>5136136</v>
      </c>
      <c r="AA220" s="136">
        <v>2651442</v>
      </c>
      <c r="AB220" s="136">
        <v>422032</v>
      </c>
    </row>
    <row r="221" spans="1:28">
      <c r="A221" s="136" t="s">
        <v>492</v>
      </c>
      <c r="B221" s="136" t="s">
        <v>505</v>
      </c>
      <c r="C221" s="136" t="s">
        <v>843</v>
      </c>
      <c r="D221" s="144" t="s">
        <v>844</v>
      </c>
      <c r="E221" s="136">
        <v>427760</v>
      </c>
      <c r="F221" s="136">
        <v>590592</v>
      </c>
      <c r="G221" s="136">
        <v>565451</v>
      </c>
      <c r="H221" s="136">
        <v>599908</v>
      </c>
      <c r="I221" s="136">
        <v>518711</v>
      </c>
      <c r="J221" s="136">
        <v>609060</v>
      </c>
      <c r="K221" s="136">
        <v>527618</v>
      </c>
      <c r="L221" s="136">
        <v>575505</v>
      </c>
      <c r="M221" s="136">
        <v>1210136</v>
      </c>
      <c r="N221" s="136">
        <v>984687</v>
      </c>
      <c r="O221" s="136">
        <v>1681617</v>
      </c>
      <c r="P221" s="136">
        <v>1348456</v>
      </c>
      <c r="Q221" s="136">
        <v>1536880</v>
      </c>
      <c r="R221" s="136">
        <v>1882865</v>
      </c>
      <c r="S221" s="136">
        <v>1279125</v>
      </c>
      <c r="T221" s="136">
        <v>3569643</v>
      </c>
      <c r="U221" s="136">
        <v>4670965</v>
      </c>
      <c r="V221" s="136">
        <v>4197065</v>
      </c>
      <c r="W221" s="136">
        <v>5701998</v>
      </c>
      <c r="X221" s="136">
        <v>3364802</v>
      </c>
      <c r="Y221" s="136">
        <v>6316177</v>
      </c>
      <c r="Z221" s="136">
        <v>5871375</v>
      </c>
      <c r="AA221" s="136">
        <v>3825433</v>
      </c>
      <c r="AB221" s="136">
        <v>275833</v>
      </c>
    </row>
    <row r="222" spans="1:28">
      <c r="A222" s="136" t="s">
        <v>492</v>
      </c>
      <c r="B222" s="136" t="s">
        <v>505</v>
      </c>
      <c r="C222" s="136" t="s">
        <v>845</v>
      </c>
      <c r="D222" s="144" t="s">
        <v>846</v>
      </c>
      <c r="E222" s="136">
        <v>719126</v>
      </c>
      <c r="F222" s="136">
        <v>46287</v>
      </c>
      <c r="G222" s="136">
        <v>0</v>
      </c>
      <c r="H222" s="136">
        <v>0</v>
      </c>
      <c r="I222" s="136">
        <v>0</v>
      </c>
      <c r="J222" s="136">
        <v>0</v>
      </c>
      <c r="K222" s="136">
        <v>0</v>
      </c>
      <c r="L222" s="136">
        <v>0</v>
      </c>
      <c r="M222" s="136">
        <v>0</v>
      </c>
      <c r="N222" s="136">
        <v>27239</v>
      </c>
      <c r="O222" s="136">
        <v>193469</v>
      </c>
      <c r="P222" s="136">
        <v>126524</v>
      </c>
      <c r="Q222" s="136">
        <v>366252</v>
      </c>
      <c r="R222" s="136">
        <v>138756</v>
      </c>
      <c r="S222" s="136">
        <v>265027</v>
      </c>
      <c r="T222" s="136">
        <v>4436957</v>
      </c>
      <c r="U222" s="136">
        <v>4890825</v>
      </c>
      <c r="V222" s="136">
        <v>4423095</v>
      </c>
      <c r="W222" s="136">
        <v>5409653</v>
      </c>
      <c r="X222" s="136">
        <v>2429956</v>
      </c>
      <c r="Y222" s="136">
        <v>6536003</v>
      </c>
      <c r="Z222" s="136">
        <v>6708310</v>
      </c>
      <c r="AA222" s="136">
        <v>2780935</v>
      </c>
      <c r="AB222" s="136">
        <v>283161</v>
      </c>
    </row>
    <row r="223" spans="1:28">
      <c r="A223" s="136" t="s">
        <v>492</v>
      </c>
      <c r="B223" s="136" t="s">
        <v>505</v>
      </c>
      <c r="C223" s="136" t="s">
        <v>515</v>
      </c>
      <c r="D223" s="144" t="s">
        <v>516</v>
      </c>
      <c r="E223" s="136">
        <v>0</v>
      </c>
      <c r="F223" s="136">
        <v>18</v>
      </c>
      <c r="G223" s="136">
        <v>39</v>
      </c>
      <c r="H223" s="136">
        <v>584</v>
      </c>
      <c r="I223" s="136">
        <v>50</v>
      </c>
      <c r="J223" s="136">
        <v>35</v>
      </c>
      <c r="K223" s="136">
        <v>3849</v>
      </c>
      <c r="L223" s="136">
        <v>1080071</v>
      </c>
      <c r="M223" s="136">
        <v>838197</v>
      </c>
      <c r="N223" s="136">
        <v>1150396</v>
      </c>
      <c r="O223" s="136">
        <v>1485574</v>
      </c>
      <c r="P223" s="136">
        <v>2075101</v>
      </c>
      <c r="Q223" s="136">
        <v>2771354</v>
      </c>
      <c r="R223" s="136">
        <v>1540755</v>
      </c>
      <c r="S223" s="136">
        <v>1345083</v>
      </c>
      <c r="T223" s="136">
        <v>5212078</v>
      </c>
      <c r="U223" s="136">
        <v>6459149</v>
      </c>
      <c r="V223" s="136">
        <v>5070328</v>
      </c>
      <c r="W223" s="136">
        <v>5648154</v>
      </c>
      <c r="X223" s="136">
        <v>6489658</v>
      </c>
      <c r="Y223" s="136">
        <v>9716871</v>
      </c>
      <c r="Z223" s="136">
        <v>8771391</v>
      </c>
      <c r="AA223" s="136">
        <v>2470544</v>
      </c>
      <c r="AB223" s="136">
        <v>101319</v>
      </c>
    </row>
    <row r="224" spans="1:28">
      <c r="A224" s="136" t="s">
        <v>492</v>
      </c>
      <c r="B224" s="136" t="s">
        <v>517</v>
      </c>
      <c r="C224" s="136" t="s">
        <v>518</v>
      </c>
      <c r="D224" s="144" t="s">
        <v>519</v>
      </c>
      <c r="E224" s="136">
        <v>83183</v>
      </c>
      <c r="F224" s="136">
        <v>0</v>
      </c>
      <c r="G224" s="136">
        <v>0</v>
      </c>
      <c r="H224" s="136">
        <v>200</v>
      </c>
      <c r="I224" s="136">
        <v>200</v>
      </c>
      <c r="J224" s="136">
        <v>19579</v>
      </c>
      <c r="K224" s="136">
        <v>38175</v>
      </c>
      <c r="L224" s="136">
        <v>327199</v>
      </c>
      <c r="M224" s="136">
        <v>794970</v>
      </c>
      <c r="N224" s="136">
        <v>1091663</v>
      </c>
      <c r="O224" s="136">
        <v>1362426</v>
      </c>
      <c r="P224" s="136">
        <v>1032318</v>
      </c>
      <c r="Q224" s="136">
        <v>1694355</v>
      </c>
      <c r="R224" s="136">
        <v>1870195</v>
      </c>
      <c r="S224" s="136">
        <v>1767598</v>
      </c>
      <c r="T224" s="136">
        <v>2099484</v>
      </c>
      <c r="U224" s="136">
        <v>2842842</v>
      </c>
      <c r="V224" s="136">
        <v>2543830</v>
      </c>
      <c r="W224" s="136">
        <v>3324249</v>
      </c>
      <c r="X224" s="136">
        <v>2525682</v>
      </c>
      <c r="Y224" s="136">
        <v>3176009</v>
      </c>
      <c r="Z224" s="136">
        <v>3146194</v>
      </c>
      <c r="AA224" s="136">
        <v>2798174</v>
      </c>
      <c r="AB224" s="136">
        <v>613484</v>
      </c>
    </row>
    <row r="225" spans="1:28">
      <c r="A225" s="136" t="s">
        <v>492</v>
      </c>
      <c r="B225" s="136" t="s">
        <v>517</v>
      </c>
      <c r="C225" s="136" t="s">
        <v>520</v>
      </c>
      <c r="D225" s="144" t="s">
        <v>521</v>
      </c>
      <c r="E225" s="136">
        <v>846472</v>
      </c>
      <c r="F225" s="136">
        <v>138931</v>
      </c>
      <c r="G225" s="136">
        <v>96112</v>
      </c>
      <c r="H225" s="136">
        <v>82892</v>
      </c>
      <c r="I225" s="136">
        <v>61957</v>
      </c>
      <c r="J225" s="136">
        <v>2642</v>
      </c>
      <c r="K225" s="136">
        <v>60324</v>
      </c>
      <c r="L225" s="136">
        <v>164106</v>
      </c>
      <c r="M225" s="136">
        <v>107462</v>
      </c>
      <c r="N225" s="136">
        <v>189577</v>
      </c>
      <c r="O225" s="136">
        <v>519848</v>
      </c>
      <c r="P225" s="136">
        <v>543473</v>
      </c>
      <c r="Q225" s="136">
        <v>1024502</v>
      </c>
      <c r="R225" s="136">
        <v>863974</v>
      </c>
      <c r="S225" s="136">
        <v>1487814</v>
      </c>
      <c r="T225" s="136">
        <v>2382092</v>
      </c>
      <c r="U225" s="136">
        <v>3219977</v>
      </c>
      <c r="V225" s="136">
        <v>2779735</v>
      </c>
      <c r="W225" s="136">
        <v>3349084</v>
      </c>
      <c r="X225" s="136">
        <v>3324008</v>
      </c>
      <c r="Y225" s="136">
        <v>4611682</v>
      </c>
      <c r="Z225" s="136">
        <v>3477565</v>
      </c>
      <c r="AA225" s="136">
        <v>3170241</v>
      </c>
      <c r="AB225" s="136">
        <v>2956918</v>
      </c>
    </row>
    <row r="226" spans="1:28">
      <c r="A226" s="136" t="s">
        <v>492</v>
      </c>
      <c r="B226" s="136" t="s">
        <v>517</v>
      </c>
      <c r="C226" s="136" t="s">
        <v>522</v>
      </c>
      <c r="D226" s="144" t="s">
        <v>523</v>
      </c>
      <c r="E226" s="136">
        <v>70765</v>
      </c>
      <c r="F226" s="136">
        <v>728</v>
      </c>
      <c r="G226" s="136">
        <v>0</v>
      </c>
      <c r="H226" s="136">
        <v>0</v>
      </c>
      <c r="I226" s="136">
        <v>0</v>
      </c>
      <c r="J226" s="136">
        <v>78701</v>
      </c>
      <c r="K226" s="136">
        <v>309559</v>
      </c>
      <c r="L226" s="136">
        <v>387554</v>
      </c>
      <c r="M226" s="136">
        <v>1504254</v>
      </c>
      <c r="N226" s="136">
        <v>2404472</v>
      </c>
      <c r="O226" s="136">
        <v>1892677</v>
      </c>
      <c r="P226" s="136">
        <v>3005218</v>
      </c>
      <c r="Q226" s="136">
        <v>2236237</v>
      </c>
      <c r="R226" s="136">
        <v>3427138</v>
      </c>
      <c r="S226" s="136">
        <v>3749718</v>
      </c>
      <c r="T226" s="136">
        <v>3037028</v>
      </c>
      <c r="U226" s="136">
        <v>3119242</v>
      </c>
      <c r="V226" s="136">
        <v>3615030</v>
      </c>
      <c r="W226" s="136">
        <v>3765387</v>
      </c>
      <c r="X226" s="136">
        <v>3620274</v>
      </c>
      <c r="Y226" s="136">
        <v>3989927</v>
      </c>
      <c r="Z226" s="136">
        <v>3575831</v>
      </c>
      <c r="AA226" s="136">
        <v>1784853</v>
      </c>
      <c r="AB226" s="136">
        <v>275317</v>
      </c>
    </row>
    <row r="227" spans="1:28">
      <c r="A227" s="136" t="s">
        <v>492</v>
      </c>
      <c r="B227" s="136" t="s">
        <v>517</v>
      </c>
      <c r="C227" s="136" t="s">
        <v>524</v>
      </c>
      <c r="D227" s="144" t="s">
        <v>525</v>
      </c>
      <c r="E227" s="136">
        <v>332634</v>
      </c>
      <c r="F227" s="136">
        <v>40137</v>
      </c>
      <c r="G227" s="136">
        <v>84</v>
      </c>
      <c r="H227" s="136">
        <v>18356</v>
      </c>
      <c r="I227" s="136">
        <v>77200</v>
      </c>
      <c r="J227" s="136">
        <v>1859521</v>
      </c>
      <c r="K227" s="136">
        <v>4799717</v>
      </c>
      <c r="L227" s="136">
        <v>3448536</v>
      </c>
      <c r="M227" s="136">
        <v>4873588</v>
      </c>
      <c r="N227" s="136">
        <v>2895487</v>
      </c>
      <c r="O227" s="136">
        <v>5996650</v>
      </c>
      <c r="P227" s="136">
        <v>6191500</v>
      </c>
      <c r="Q227" s="136">
        <v>4697263</v>
      </c>
      <c r="R227" s="136">
        <v>4459545</v>
      </c>
      <c r="S227" s="136">
        <v>6431839</v>
      </c>
      <c r="T227" s="136">
        <v>7596649</v>
      </c>
      <c r="U227" s="136">
        <v>8531113</v>
      </c>
      <c r="V227" s="136">
        <v>8194740</v>
      </c>
      <c r="W227" s="136">
        <v>8941337</v>
      </c>
      <c r="X227" s="136">
        <v>8474633</v>
      </c>
      <c r="Y227" s="136">
        <v>11075392</v>
      </c>
      <c r="Z227" s="136">
        <v>8637391</v>
      </c>
      <c r="AA227" s="136">
        <v>4337359</v>
      </c>
      <c r="AB227" s="136">
        <v>1138074</v>
      </c>
    </row>
    <row r="228" spans="1:28">
      <c r="A228" s="136" t="s">
        <v>492</v>
      </c>
      <c r="B228" s="136" t="s">
        <v>517</v>
      </c>
      <c r="C228" s="136" t="s">
        <v>1012</v>
      </c>
      <c r="D228" s="144" t="s">
        <v>1013</v>
      </c>
      <c r="E228" s="136">
        <v>333172</v>
      </c>
      <c r="F228" s="136">
        <v>102281</v>
      </c>
      <c r="G228" s="136">
        <v>14949</v>
      </c>
      <c r="H228" s="136">
        <v>12535</v>
      </c>
      <c r="I228" s="136">
        <v>38699</v>
      </c>
      <c r="J228" s="136">
        <v>183581</v>
      </c>
      <c r="K228" s="136">
        <v>180516</v>
      </c>
      <c r="L228" s="136">
        <v>184973</v>
      </c>
      <c r="M228" s="136">
        <v>80937</v>
      </c>
      <c r="N228" s="136">
        <v>58473</v>
      </c>
      <c r="O228" s="136">
        <v>13106</v>
      </c>
      <c r="P228" s="136">
        <v>0</v>
      </c>
      <c r="Q228" s="136">
        <v>52612</v>
      </c>
      <c r="R228" s="136">
        <v>188083</v>
      </c>
      <c r="S228" s="136">
        <v>150022</v>
      </c>
      <c r="T228" s="136">
        <v>35405</v>
      </c>
      <c r="U228" s="136">
        <v>521690</v>
      </c>
      <c r="V228" s="136">
        <v>751807</v>
      </c>
      <c r="W228" s="136">
        <v>733441</v>
      </c>
      <c r="X228" s="136">
        <v>793542</v>
      </c>
      <c r="Y228" s="136">
        <v>814850</v>
      </c>
      <c r="Z228" s="136">
        <v>789339</v>
      </c>
      <c r="AA228" s="136">
        <v>878485</v>
      </c>
      <c r="AB228" s="136">
        <v>771512</v>
      </c>
    </row>
    <row r="229" spans="1:28">
      <c r="A229" s="136" t="s">
        <v>492</v>
      </c>
      <c r="B229" s="136" t="s">
        <v>517</v>
      </c>
      <c r="C229" s="136" t="s">
        <v>1014</v>
      </c>
      <c r="D229" s="144" t="s">
        <v>1015</v>
      </c>
      <c r="E229" s="136">
        <v>403130</v>
      </c>
      <c r="F229" s="136">
        <v>74900</v>
      </c>
      <c r="G229" s="136">
        <v>56577</v>
      </c>
      <c r="H229" s="136">
        <v>9538</v>
      </c>
      <c r="I229" s="136">
        <v>643</v>
      </c>
      <c r="J229" s="136">
        <v>0</v>
      </c>
      <c r="K229" s="136">
        <v>0</v>
      </c>
      <c r="L229" s="136">
        <v>0</v>
      </c>
      <c r="M229" s="136">
        <v>0</v>
      </c>
      <c r="N229" s="136">
        <v>0</v>
      </c>
      <c r="O229" s="136">
        <v>0</v>
      </c>
      <c r="P229" s="136">
        <v>0</v>
      </c>
      <c r="Q229" s="136">
        <v>0</v>
      </c>
      <c r="R229" s="136">
        <v>0</v>
      </c>
      <c r="S229" s="136">
        <v>0</v>
      </c>
      <c r="T229" s="136">
        <v>0</v>
      </c>
      <c r="U229" s="136">
        <v>0</v>
      </c>
      <c r="V229" s="136">
        <v>123201</v>
      </c>
      <c r="W229" s="136">
        <v>440747</v>
      </c>
      <c r="X229" s="136">
        <v>930061</v>
      </c>
      <c r="Y229" s="136">
        <v>960069</v>
      </c>
      <c r="Z229" s="136">
        <v>923691</v>
      </c>
      <c r="AA229" s="136">
        <v>1009128</v>
      </c>
      <c r="AB229" s="136">
        <v>845002</v>
      </c>
    </row>
    <row r="230" spans="1:28">
      <c r="A230" s="136" t="s">
        <v>492</v>
      </c>
      <c r="B230" s="136" t="s">
        <v>526</v>
      </c>
      <c r="C230" s="136" t="s">
        <v>527</v>
      </c>
      <c r="D230" s="144" t="s">
        <v>528</v>
      </c>
      <c r="E230" s="136">
        <v>70884</v>
      </c>
      <c r="F230" s="136">
        <v>3018</v>
      </c>
      <c r="G230" s="136">
        <v>79</v>
      </c>
      <c r="H230" s="136">
        <v>76</v>
      </c>
      <c r="I230" s="136">
        <v>0</v>
      </c>
      <c r="J230" s="136">
        <v>0</v>
      </c>
      <c r="K230" s="136">
        <v>177816</v>
      </c>
      <c r="L230" s="136">
        <v>501618</v>
      </c>
      <c r="M230" s="136">
        <v>402246</v>
      </c>
      <c r="N230" s="136">
        <v>1753710</v>
      </c>
      <c r="O230" s="136">
        <v>2523149</v>
      </c>
      <c r="P230" s="136">
        <v>1786254</v>
      </c>
      <c r="Q230" s="136">
        <v>3461171</v>
      </c>
      <c r="R230" s="136">
        <v>2073665</v>
      </c>
      <c r="S230" s="136">
        <v>3309005</v>
      </c>
      <c r="T230" s="136">
        <v>4769346</v>
      </c>
      <c r="U230" s="136">
        <v>3114728</v>
      </c>
      <c r="V230" s="136">
        <v>4611722</v>
      </c>
      <c r="W230" s="136">
        <v>5179194</v>
      </c>
      <c r="X230" s="136">
        <v>5144098</v>
      </c>
      <c r="Y230" s="136">
        <v>4326376</v>
      </c>
      <c r="Z230" s="136">
        <v>4422409</v>
      </c>
      <c r="AA230" s="136">
        <v>2478796</v>
      </c>
      <c r="AB230" s="136">
        <v>398689</v>
      </c>
    </row>
    <row r="231" spans="1:28">
      <c r="A231" s="136" t="s">
        <v>492</v>
      </c>
      <c r="B231" s="136" t="s">
        <v>526</v>
      </c>
      <c r="C231" s="136" t="s">
        <v>1016</v>
      </c>
      <c r="D231" s="144" t="s">
        <v>1017</v>
      </c>
      <c r="E231" s="136">
        <v>85233</v>
      </c>
      <c r="F231" s="136">
        <v>36711</v>
      </c>
      <c r="G231" s="136">
        <v>243548</v>
      </c>
      <c r="H231" s="136">
        <v>296141</v>
      </c>
      <c r="I231" s="136">
        <v>296143</v>
      </c>
      <c r="J231" s="136">
        <v>296162</v>
      </c>
      <c r="K231" s="136">
        <v>158715</v>
      </c>
      <c r="L231" s="136">
        <v>37833</v>
      </c>
      <c r="M231" s="136">
        <v>2631</v>
      </c>
      <c r="N231" s="136">
        <v>2127</v>
      </c>
      <c r="O231" s="136">
        <v>164691</v>
      </c>
      <c r="P231" s="136">
        <v>321504</v>
      </c>
      <c r="Q231" s="136">
        <v>351860</v>
      </c>
      <c r="R231" s="136">
        <v>324784</v>
      </c>
      <c r="S231" s="136">
        <v>180113</v>
      </c>
      <c r="T231" s="136">
        <v>48372</v>
      </c>
      <c r="U231" s="136">
        <v>704752</v>
      </c>
      <c r="V231" s="136">
        <v>975743</v>
      </c>
      <c r="W231" s="136">
        <v>1452337</v>
      </c>
      <c r="X231" s="136">
        <v>1235721</v>
      </c>
      <c r="Y231" s="136">
        <v>1245781</v>
      </c>
      <c r="Z231" s="136">
        <v>1276636</v>
      </c>
      <c r="AA231" s="136">
        <v>1001688</v>
      </c>
      <c r="AB231" s="136">
        <v>536128</v>
      </c>
    </row>
    <row r="232" spans="1:28">
      <c r="A232" s="136" t="s">
        <v>492</v>
      </c>
      <c r="B232" s="136" t="s">
        <v>526</v>
      </c>
      <c r="C232" s="136" t="s">
        <v>1018</v>
      </c>
      <c r="D232" s="144" t="s">
        <v>1019</v>
      </c>
      <c r="E232" s="136">
        <v>769160</v>
      </c>
      <c r="F232" s="136">
        <v>101833</v>
      </c>
      <c r="G232" s="136">
        <v>0</v>
      </c>
      <c r="H232" s="136">
        <v>0</v>
      </c>
      <c r="I232" s="136">
        <v>0</v>
      </c>
      <c r="J232" s="136">
        <v>0</v>
      </c>
      <c r="K232" s="136">
        <v>0</v>
      </c>
      <c r="L232" s="136">
        <v>3</v>
      </c>
      <c r="M232" s="136">
        <v>0</v>
      </c>
      <c r="N232" s="136">
        <v>27726</v>
      </c>
      <c r="O232" s="136">
        <v>178755</v>
      </c>
      <c r="P232" s="136">
        <v>242402</v>
      </c>
      <c r="Q232" s="136">
        <v>176363</v>
      </c>
      <c r="R232" s="136">
        <v>335499</v>
      </c>
      <c r="S232" s="136">
        <v>253652</v>
      </c>
      <c r="T232" s="136">
        <v>104953</v>
      </c>
      <c r="U232" s="136">
        <v>1164230</v>
      </c>
      <c r="V232" s="136">
        <v>1296115</v>
      </c>
      <c r="W232" s="136">
        <v>903966</v>
      </c>
      <c r="X232" s="136">
        <v>1475040</v>
      </c>
      <c r="Y232" s="136">
        <v>1732291</v>
      </c>
      <c r="Z232" s="136">
        <v>2044242</v>
      </c>
      <c r="AA232" s="136">
        <v>1613389</v>
      </c>
      <c r="AB232" s="136">
        <v>1604980</v>
      </c>
    </row>
    <row r="233" spans="1:28">
      <c r="A233" s="136" t="s">
        <v>492</v>
      </c>
      <c r="B233" s="136" t="s">
        <v>526</v>
      </c>
      <c r="C233" s="136" t="s">
        <v>847</v>
      </c>
      <c r="D233" s="144" t="s">
        <v>848</v>
      </c>
      <c r="E233" s="136">
        <v>15590</v>
      </c>
      <c r="F233" s="136">
        <v>0</v>
      </c>
      <c r="G233" s="136">
        <v>0</v>
      </c>
      <c r="H233" s="136">
        <v>0</v>
      </c>
      <c r="I233" s="136">
        <v>0</v>
      </c>
      <c r="J233" s="136">
        <v>0</v>
      </c>
      <c r="K233" s="136">
        <v>0</v>
      </c>
      <c r="L233" s="136">
        <v>0</v>
      </c>
      <c r="M233" s="136">
        <v>0</v>
      </c>
      <c r="N233" s="136">
        <v>4538</v>
      </c>
      <c r="O233" s="136">
        <v>14408</v>
      </c>
      <c r="P233" s="136">
        <v>278315</v>
      </c>
      <c r="Q233" s="136">
        <v>324613</v>
      </c>
      <c r="R233" s="136">
        <v>493206</v>
      </c>
      <c r="S233" s="136">
        <v>668390</v>
      </c>
      <c r="T233" s="136">
        <v>1328321</v>
      </c>
      <c r="U233" s="136">
        <v>1427809</v>
      </c>
      <c r="V233" s="136">
        <v>1086159</v>
      </c>
      <c r="W233" s="136">
        <v>2447731</v>
      </c>
      <c r="X233" s="136">
        <v>2405434</v>
      </c>
      <c r="Y233" s="136">
        <v>2459103</v>
      </c>
      <c r="Z233" s="136">
        <v>2637519</v>
      </c>
      <c r="AA233" s="136">
        <v>1931518</v>
      </c>
      <c r="AB233" s="136">
        <v>149997</v>
      </c>
    </row>
    <row r="234" spans="1:28">
      <c r="A234" s="136" t="s">
        <v>492</v>
      </c>
      <c r="B234" s="136" t="s">
        <v>526</v>
      </c>
      <c r="C234" s="136" t="s">
        <v>1020</v>
      </c>
      <c r="D234" s="144" t="s">
        <v>1021</v>
      </c>
      <c r="E234" s="136">
        <v>133714</v>
      </c>
      <c r="F234" s="136">
        <v>17960</v>
      </c>
      <c r="G234" s="136">
        <v>29003</v>
      </c>
      <c r="H234" s="136">
        <v>12618</v>
      </c>
      <c r="I234" s="136">
        <v>13078</v>
      </c>
      <c r="J234" s="136">
        <v>0</v>
      </c>
      <c r="K234" s="136">
        <v>0</v>
      </c>
      <c r="L234" s="136">
        <v>0</v>
      </c>
      <c r="M234" s="136">
        <v>0</v>
      </c>
      <c r="N234" s="136">
        <v>0</v>
      </c>
      <c r="O234" s="136">
        <v>0</v>
      </c>
      <c r="P234" s="136">
        <v>0</v>
      </c>
      <c r="Q234" s="136">
        <v>0</v>
      </c>
      <c r="R234" s="136">
        <v>0</v>
      </c>
      <c r="S234" s="136">
        <v>0</v>
      </c>
      <c r="T234" s="136">
        <v>9165</v>
      </c>
      <c r="U234" s="136">
        <v>180002</v>
      </c>
      <c r="V234" s="136">
        <v>766812</v>
      </c>
      <c r="W234" s="136">
        <v>710630</v>
      </c>
      <c r="X234" s="136">
        <v>752563</v>
      </c>
      <c r="Y234" s="136">
        <v>1368801</v>
      </c>
      <c r="Z234" s="136">
        <v>1170536</v>
      </c>
      <c r="AA234" s="136">
        <v>1021785</v>
      </c>
      <c r="AB234" s="136">
        <v>716150</v>
      </c>
    </row>
    <row r="235" spans="1:28">
      <c r="A235" s="136" t="s">
        <v>492</v>
      </c>
      <c r="B235" s="136" t="s">
        <v>526</v>
      </c>
      <c r="C235" s="136" t="s">
        <v>1022</v>
      </c>
      <c r="D235" s="144" t="s">
        <v>1023</v>
      </c>
      <c r="E235" s="136">
        <v>103360</v>
      </c>
      <c r="F235" s="136">
        <v>7122</v>
      </c>
      <c r="G235" s="136">
        <v>0</v>
      </c>
      <c r="H235" s="136">
        <v>0</v>
      </c>
      <c r="I235" s="136">
        <v>0</v>
      </c>
      <c r="J235" s="136">
        <v>0</v>
      </c>
      <c r="K235" s="136">
        <v>0</v>
      </c>
      <c r="L235" s="136">
        <v>0</v>
      </c>
      <c r="M235" s="136">
        <v>1369</v>
      </c>
      <c r="N235" s="136">
        <v>99679</v>
      </c>
      <c r="O235" s="136">
        <v>292263</v>
      </c>
      <c r="P235" s="136">
        <v>319918</v>
      </c>
      <c r="Q235" s="136">
        <v>398585</v>
      </c>
      <c r="R235" s="136">
        <v>477520</v>
      </c>
      <c r="S235" s="136">
        <v>494102</v>
      </c>
      <c r="T235" s="136">
        <v>402319</v>
      </c>
      <c r="U235" s="136">
        <v>1397694</v>
      </c>
      <c r="V235" s="136">
        <v>1743562</v>
      </c>
      <c r="W235" s="136">
        <v>1720876</v>
      </c>
      <c r="X235" s="136">
        <v>2494164</v>
      </c>
      <c r="Y235" s="136">
        <v>2389814</v>
      </c>
      <c r="Z235" s="136">
        <v>2056071</v>
      </c>
      <c r="AA235" s="136">
        <v>1011635</v>
      </c>
      <c r="AB235" s="136">
        <v>302945</v>
      </c>
    </row>
    <row r="236" spans="1:28">
      <c r="A236" s="136" t="s">
        <v>492</v>
      </c>
      <c r="B236" s="136" t="s">
        <v>529</v>
      </c>
      <c r="C236" s="136" t="s">
        <v>530</v>
      </c>
      <c r="D236" s="144" t="s">
        <v>531</v>
      </c>
      <c r="E236" s="136">
        <v>2848677</v>
      </c>
      <c r="F236" s="136">
        <v>980995</v>
      </c>
      <c r="G236" s="136">
        <v>316676</v>
      </c>
      <c r="H236" s="136">
        <v>44820</v>
      </c>
      <c r="I236" s="136">
        <v>0</v>
      </c>
      <c r="J236" s="136">
        <v>0</v>
      </c>
      <c r="K236" s="136">
        <v>158727</v>
      </c>
      <c r="L236" s="136">
        <v>398691</v>
      </c>
      <c r="M236" s="136">
        <v>858589</v>
      </c>
      <c r="N236" s="136">
        <v>1872324</v>
      </c>
      <c r="O236" s="136">
        <v>1365123</v>
      </c>
      <c r="P236" s="136">
        <v>2374406</v>
      </c>
      <c r="Q236" s="136">
        <v>1640688</v>
      </c>
      <c r="R236" s="136">
        <v>3038433</v>
      </c>
      <c r="S236" s="136">
        <v>3702204</v>
      </c>
      <c r="T236" s="136">
        <v>4873907</v>
      </c>
      <c r="U236" s="136">
        <v>5735127</v>
      </c>
      <c r="V236" s="136">
        <v>4717294</v>
      </c>
      <c r="W236" s="136">
        <v>6072651</v>
      </c>
      <c r="X236" s="136">
        <v>7489006</v>
      </c>
      <c r="Y236" s="136">
        <v>9539645</v>
      </c>
      <c r="Z236" s="136">
        <v>11002576</v>
      </c>
      <c r="AA236" s="136">
        <v>8870169</v>
      </c>
      <c r="AB236" s="136">
        <v>5297232</v>
      </c>
    </row>
    <row r="237" spans="1:28">
      <c r="A237" s="136" t="s">
        <v>492</v>
      </c>
      <c r="B237" s="136" t="s">
        <v>529</v>
      </c>
      <c r="C237" s="136" t="s">
        <v>532</v>
      </c>
      <c r="D237" s="144" t="s">
        <v>533</v>
      </c>
      <c r="E237" s="136">
        <v>205682</v>
      </c>
      <c r="F237" s="136">
        <v>16380</v>
      </c>
      <c r="G237" s="136">
        <v>448</v>
      </c>
      <c r="H237" s="136">
        <v>682</v>
      </c>
      <c r="I237" s="136">
        <v>65</v>
      </c>
      <c r="J237" s="136">
        <v>13</v>
      </c>
      <c r="K237" s="136">
        <v>45772</v>
      </c>
      <c r="L237" s="136">
        <v>69966</v>
      </c>
      <c r="M237" s="136">
        <v>1141564</v>
      </c>
      <c r="N237" s="136">
        <v>2393941</v>
      </c>
      <c r="O237" s="136">
        <v>1738801</v>
      </c>
      <c r="P237" s="136">
        <v>3210557</v>
      </c>
      <c r="Q237" s="136">
        <v>2351287</v>
      </c>
      <c r="R237" s="136">
        <v>4101370</v>
      </c>
      <c r="S237" s="136">
        <v>3906323</v>
      </c>
      <c r="T237" s="136">
        <v>5516442</v>
      </c>
      <c r="U237" s="136">
        <v>5788228</v>
      </c>
      <c r="V237" s="136">
        <v>5391220</v>
      </c>
      <c r="W237" s="136">
        <v>9156055</v>
      </c>
      <c r="X237" s="136">
        <v>6325346</v>
      </c>
      <c r="Y237" s="136">
        <v>6146827</v>
      </c>
      <c r="Z237" s="136">
        <v>7032302</v>
      </c>
      <c r="AA237" s="136">
        <v>3837878</v>
      </c>
      <c r="AB237" s="136">
        <v>956209</v>
      </c>
    </row>
    <row r="238" spans="1:28">
      <c r="A238" s="136" t="s">
        <v>492</v>
      </c>
      <c r="B238" s="136" t="s">
        <v>529</v>
      </c>
      <c r="C238" s="136" t="s">
        <v>534</v>
      </c>
      <c r="D238" s="144" t="s">
        <v>535</v>
      </c>
      <c r="E238" s="136">
        <v>113262</v>
      </c>
      <c r="F238" s="136">
        <v>261737</v>
      </c>
      <c r="G238" s="136">
        <v>456936</v>
      </c>
      <c r="H238" s="136">
        <v>214090</v>
      </c>
      <c r="I238" s="136">
        <v>371502</v>
      </c>
      <c r="J238" s="136">
        <v>307766</v>
      </c>
      <c r="K238" s="136">
        <v>97295</v>
      </c>
      <c r="L238" s="136">
        <v>43806</v>
      </c>
      <c r="M238" s="136">
        <v>475886</v>
      </c>
      <c r="N238" s="136">
        <v>1364296</v>
      </c>
      <c r="O238" s="136">
        <v>689454</v>
      </c>
      <c r="P238" s="136">
        <v>1866414</v>
      </c>
      <c r="Q238" s="136">
        <v>3682268</v>
      </c>
      <c r="R238" s="136">
        <v>2520504</v>
      </c>
      <c r="S238" s="136">
        <v>4060018</v>
      </c>
      <c r="T238" s="136">
        <v>2808981</v>
      </c>
      <c r="U238" s="136">
        <v>2725706</v>
      </c>
      <c r="V238" s="136">
        <v>4845674</v>
      </c>
      <c r="W238" s="136">
        <v>3153213</v>
      </c>
      <c r="X238" s="136">
        <v>2986752</v>
      </c>
      <c r="Y238" s="136">
        <v>4878447</v>
      </c>
      <c r="Z238" s="136">
        <v>4137391</v>
      </c>
      <c r="AA238" s="136">
        <v>5092872</v>
      </c>
      <c r="AB238" s="136">
        <v>1611457</v>
      </c>
    </row>
    <row r="239" spans="1:28">
      <c r="A239" s="136" t="s">
        <v>492</v>
      </c>
      <c r="B239" s="136" t="s">
        <v>529</v>
      </c>
      <c r="C239" s="136" t="s">
        <v>849</v>
      </c>
      <c r="D239" s="144" t="s">
        <v>850</v>
      </c>
      <c r="E239" s="136">
        <v>9769</v>
      </c>
      <c r="F239" s="136">
        <v>19</v>
      </c>
      <c r="G239" s="136">
        <v>19</v>
      </c>
      <c r="H239" s="136">
        <v>19</v>
      </c>
      <c r="I239" s="136">
        <v>19</v>
      </c>
      <c r="J239" s="136">
        <v>3</v>
      </c>
      <c r="K239" s="136">
        <v>0</v>
      </c>
      <c r="L239" s="136">
        <v>0</v>
      </c>
      <c r="M239" s="136">
        <v>0</v>
      </c>
      <c r="N239" s="136">
        <v>141277</v>
      </c>
      <c r="O239" s="136">
        <v>1043199</v>
      </c>
      <c r="P239" s="136">
        <v>950439</v>
      </c>
      <c r="Q239" s="136">
        <v>1526611</v>
      </c>
      <c r="R239" s="136">
        <v>890539</v>
      </c>
      <c r="S239" s="136">
        <v>1351431</v>
      </c>
      <c r="T239" s="136">
        <v>675139</v>
      </c>
      <c r="U239" s="136">
        <v>2689117</v>
      </c>
      <c r="V239" s="136">
        <v>2891255</v>
      </c>
      <c r="W239" s="136">
        <v>3391514</v>
      </c>
      <c r="X239" s="136">
        <v>4913417</v>
      </c>
      <c r="Y239" s="136">
        <v>5139051</v>
      </c>
      <c r="Z239" s="136">
        <v>5883367</v>
      </c>
      <c r="AA239" s="136">
        <v>3707605</v>
      </c>
      <c r="AB239" s="136">
        <v>684218</v>
      </c>
    </row>
    <row r="240" spans="1:28">
      <c r="A240" s="136" t="s">
        <v>492</v>
      </c>
      <c r="B240" s="136" t="s">
        <v>529</v>
      </c>
      <c r="C240" s="136" t="s">
        <v>851</v>
      </c>
      <c r="D240" s="144" t="s">
        <v>852</v>
      </c>
      <c r="E240" s="136">
        <v>32102</v>
      </c>
      <c r="F240" s="136">
        <v>25493</v>
      </c>
      <c r="G240" s="136">
        <v>0</v>
      </c>
      <c r="H240" s="136">
        <v>0</v>
      </c>
      <c r="I240" s="136">
        <v>0</v>
      </c>
      <c r="J240" s="136">
        <v>0</v>
      </c>
      <c r="K240" s="136">
        <v>0</v>
      </c>
      <c r="L240" s="136">
        <v>0</v>
      </c>
      <c r="M240" s="136">
        <v>0</v>
      </c>
      <c r="N240" s="136">
        <v>0</v>
      </c>
      <c r="O240" s="136">
        <v>0</v>
      </c>
      <c r="P240" s="136">
        <v>0</v>
      </c>
      <c r="Q240" s="136">
        <v>0</v>
      </c>
      <c r="R240" s="136">
        <v>0</v>
      </c>
      <c r="S240" s="136">
        <v>0</v>
      </c>
      <c r="T240" s="136">
        <v>29454</v>
      </c>
      <c r="U240" s="136">
        <v>101671</v>
      </c>
      <c r="V240" s="136">
        <v>67936</v>
      </c>
      <c r="W240" s="136">
        <v>55240</v>
      </c>
      <c r="X240" s="136">
        <v>199517</v>
      </c>
      <c r="Y240" s="136">
        <v>206111</v>
      </c>
      <c r="Z240" s="136">
        <v>265097</v>
      </c>
      <c r="AA240" s="136">
        <v>303231</v>
      </c>
      <c r="AB240" s="136">
        <v>110116</v>
      </c>
    </row>
    <row r="241" spans="1:28">
      <c r="A241" s="136" t="s">
        <v>492</v>
      </c>
      <c r="B241" s="136" t="s">
        <v>536</v>
      </c>
      <c r="C241" s="136" t="s">
        <v>853</v>
      </c>
      <c r="D241" s="144" t="s">
        <v>854</v>
      </c>
      <c r="E241" s="136">
        <v>290229</v>
      </c>
      <c r="F241" s="136">
        <v>101447</v>
      </c>
      <c r="G241" s="136">
        <v>47447</v>
      </c>
      <c r="H241" s="136">
        <v>61438</v>
      </c>
      <c r="I241" s="136">
        <v>63746</v>
      </c>
      <c r="J241" s="136">
        <v>61872</v>
      </c>
      <c r="K241" s="136">
        <v>90793</v>
      </c>
      <c r="L241" s="136">
        <v>169306</v>
      </c>
      <c r="M241" s="136">
        <v>163025</v>
      </c>
      <c r="N241" s="136">
        <v>107728</v>
      </c>
      <c r="O241" s="136">
        <v>205992</v>
      </c>
      <c r="P241" s="136">
        <v>259538</v>
      </c>
      <c r="Q241" s="136">
        <v>255715</v>
      </c>
      <c r="R241" s="136">
        <v>267917</v>
      </c>
      <c r="S241" s="136">
        <v>265448</v>
      </c>
      <c r="T241" s="136">
        <v>146256</v>
      </c>
      <c r="U241" s="136">
        <v>481024</v>
      </c>
      <c r="V241" s="136">
        <v>1256177</v>
      </c>
      <c r="W241" s="136">
        <v>986148</v>
      </c>
      <c r="X241" s="136">
        <v>1737415</v>
      </c>
      <c r="Y241" s="136">
        <v>1279599</v>
      </c>
      <c r="Z241" s="136">
        <v>1967710</v>
      </c>
      <c r="AA241" s="136">
        <v>1517560</v>
      </c>
      <c r="AB241" s="136">
        <v>1340548</v>
      </c>
    </row>
    <row r="242" spans="1:28">
      <c r="A242" s="136" t="s">
        <v>492</v>
      </c>
      <c r="B242" s="136" t="s">
        <v>536</v>
      </c>
      <c r="C242" s="136" t="s">
        <v>857</v>
      </c>
      <c r="D242" s="144" t="s">
        <v>858</v>
      </c>
      <c r="E242" s="136">
        <v>306895</v>
      </c>
      <c r="F242" s="136">
        <v>343603</v>
      </c>
      <c r="G242" s="136">
        <v>70743</v>
      </c>
      <c r="H242" s="136">
        <v>4303</v>
      </c>
      <c r="I242" s="136">
        <v>4489</v>
      </c>
      <c r="J242" s="136">
        <v>0</v>
      </c>
      <c r="K242" s="136">
        <v>0</v>
      </c>
      <c r="L242" s="136">
        <v>1000</v>
      </c>
      <c r="M242" s="136">
        <v>0</v>
      </c>
      <c r="N242" s="136">
        <v>169945</v>
      </c>
      <c r="O242" s="136">
        <v>502558</v>
      </c>
      <c r="P242" s="136">
        <v>778093</v>
      </c>
      <c r="Q242" s="136">
        <v>760237</v>
      </c>
      <c r="R242" s="136">
        <v>880139</v>
      </c>
      <c r="S242" s="136">
        <v>830038</v>
      </c>
      <c r="T242" s="136">
        <v>780208</v>
      </c>
      <c r="U242" s="136">
        <v>850735</v>
      </c>
      <c r="V242" s="136">
        <v>1560894</v>
      </c>
      <c r="W242" s="136">
        <v>2009201</v>
      </c>
      <c r="X242" s="136">
        <v>2090651</v>
      </c>
      <c r="Y242" s="136">
        <v>2755445</v>
      </c>
      <c r="Z242" s="136">
        <v>3027778</v>
      </c>
      <c r="AA242" s="136">
        <v>2816841</v>
      </c>
      <c r="AB242" s="136">
        <v>875116</v>
      </c>
    </row>
    <row r="243" spans="1:28">
      <c r="A243" s="136" t="s">
        <v>492</v>
      </c>
      <c r="B243" s="136" t="s">
        <v>536</v>
      </c>
      <c r="C243" s="136" t="s">
        <v>537</v>
      </c>
      <c r="D243" s="144" t="s">
        <v>538</v>
      </c>
      <c r="E243" s="136">
        <v>115602</v>
      </c>
      <c r="F243" s="136">
        <v>16728</v>
      </c>
      <c r="G243" s="136">
        <v>2623</v>
      </c>
      <c r="H243" s="136">
        <v>37073</v>
      </c>
      <c r="I243" s="136">
        <v>51320</v>
      </c>
      <c r="J243" s="136">
        <v>11896</v>
      </c>
      <c r="K243" s="136">
        <v>42979</v>
      </c>
      <c r="L243" s="136">
        <v>13638</v>
      </c>
      <c r="M243" s="136">
        <v>2027128</v>
      </c>
      <c r="N243" s="136">
        <v>4142629</v>
      </c>
      <c r="O243" s="136">
        <v>2491247</v>
      </c>
      <c r="P243" s="136">
        <v>5107713</v>
      </c>
      <c r="Q243" s="136">
        <v>2657887</v>
      </c>
      <c r="R243" s="136">
        <v>4449008</v>
      </c>
      <c r="S243" s="136">
        <v>4828973</v>
      </c>
      <c r="T243" s="136">
        <v>4702086</v>
      </c>
      <c r="U243" s="136">
        <v>5358387</v>
      </c>
      <c r="V243" s="136">
        <v>5560926</v>
      </c>
      <c r="W243" s="136">
        <v>7661175</v>
      </c>
      <c r="X243" s="136">
        <v>7344165</v>
      </c>
      <c r="Y243" s="136">
        <v>8885434</v>
      </c>
      <c r="Z243" s="136">
        <v>8209346</v>
      </c>
      <c r="AA243" s="136">
        <v>4001291</v>
      </c>
      <c r="AB243" s="136">
        <v>680241</v>
      </c>
    </row>
    <row r="244" spans="1:28">
      <c r="A244" s="136" t="s">
        <v>492</v>
      </c>
      <c r="B244" s="136" t="s">
        <v>536</v>
      </c>
      <c r="C244" s="136" t="s">
        <v>1024</v>
      </c>
      <c r="D244" s="144" t="s">
        <v>1025</v>
      </c>
      <c r="E244" s="136">
        <v>365105</v>
      </c>
      <c r="F244" s="136">
        <v>4935</v>
      </c>
      <c r="G244" s="136">
        <v>9667</v>
      </c>
      <c r="H244" s="136">
        <v>12191</v>
      </c>
      <c r="I244" s="136">
        <v>3361</v>
      </c>
      <c r="J244" s="136">
        <v>0</v>
      </c>
      <c r="K244" s="136">
        <v>0</v>
      </c>
      <c r="L244" s="136">
        <v>0</v>
      </c>
      <c r="M244" s="136">
        <v>0</v>
      </c>
      <c r="N244" s="136">
        <v>0</v>
      </c>
      <c r="O244" s="136">
        <v>0</v>
      </c>
      <c r="P244" s="136">
        <v>0</v>
      </c>
      <c r="Q244" s="136">
        <v>0</v>
      </c>
      <c r="R244" s="136">
        <v>0</v>
      </c>
      <c r="S244" s="136">
        <v>0</v>
      </c>
      <c r="T244" s="136">
        <v>0</v>
      </c>
      <c r="U244" s="136">
        <v>0</v>
      </c>
      <c r="V244" s="136">
        <v>263731</v>
      </c>
      <c r="W244" s="136">
        <v>558430</v>
      </c>
      <c r="X244" s="136">
        <v>543706</v>
      </c>
      <c r="Y244" s="136">
        <v>712924</v>
      </c>
      <c r="Z244" s="136">
        <v>1012410</v>
      </c>
      <c r="AA244" s="136">
        <v>923311</v>
      </c>
      <c r="AB244" s="136">
        <v>564880</v>
      </c>
    </row>
    <row r="245" spans="1:28">
      <c r="A245" s="136" t="s">
        <v>492</v>
      </c>
      <c r="B245" s="136" t="s">
        <v>536</v>
      </c>
      <c r="C245" s="136" t="s">
        <v>859</v>
      </c>
      <c r="D245" s="144" t="s">
        <v>860</v>
      </c>
      <c r="E245" s="136">
        <v>70736</v>
      </c>
      <c r="F245" s="136">
        <v>0</v>
      </c>
      <c r="G245" s="136">
        <v>15599</v>
      </c>
      <c r="H245" s="136">
        <v>1020</v>
      </c>
      <c r="I245" s="136">
        <v>796</v>
      </c>
      <c r="J245" s="136">
        <v>0</v>
      </c>
      <c r="K245" s="136">
        <v>0</v>
      </c>
      <c r="L245" s="136">
        <v>0</v>
      </c>
      <c r="M245" s="136">
        <v>206</v>
      </c>
      <c r="N245" s="136">
        <v>247551</v>
      </c>
      <c r="O245" s="136">
        <v>356448</v>
      </c>
      <c r="P245" s="136">
        <v>503646</v>
      </c>
      <c r="Q245" s="136">
        <v>591671</v>
      </c>
      <c r="R245" s="136">
        <v>389857</v>
      </c>
      <c r="S245" s="136">
        <v>670085</v>
      </c>
      <c r="T245" s="136">
        <v>531045</v>
      </c>
      <c r="U245" s="136">
        <v>891536</v>
      </c>
      <c r="V245" s="136">
        <v>1139922</v>
      </c>
      <c r="W245" s="136">
        <v>869861</v>
      </c>
      <c r="X245" s="136">
        <v>1107747</v>
      </c>
      <c r="Y245" s="136">
        <v>1105545</v>
      </c>
      <c r="Z245" s="136">
        <v>2276831</v>
      </c>
      <c r="AA245" s="136">
        <v>732546</v>
      </c>
      <c r="AB245" s="136">
        <v>113410</v>
      </c>
    </row>
    <row r="246" spans="1:28">
      <c r="A246" s="136" t="s">
        <v>492</v>
      </c>
      <c r="B246" s="136" t="s">
        <v>539</v>
      </c>
      <c r="C246" s="136" t="s">
        <v>540</v>
      </c>
      <c r="D246" s="144" t="s">
        <v>541</v>
      </c>
      <c r="E246" s="136">
        <v>15910</v>
      </c>
      <c r="F246" s="136">
        <v>0</v>
      </c>
      <c r="G246" s="136">
        <v>0</v>
      </c>
      <c r="H246" s="136">
        <v>0</v>
      </c>
      <c r="I246" s="136">
        <v>0</v>
      </c>
      <c r="J246" s="136">
        <v>10</v>
      </c>
      <c r="K246" s="136">
        <v>98545</v>
      </c>
      <c r="L246" s="136">
        <v>3341274</v>
      </c>
      <c r="M246" s="136">
        <v>1464412</v>
      </c>
      <c r="N246" s="136">
        <v>3581412</v>
      </c>
      <c r="O246" s="136">
        <v>1854197</v>
      </c>
      <c r="P246" s="136">
        <v>4707560</v>
      </c>
      <c r="Q246" s="136">
        <v>4773835</v>
      </c>
      <c r="R246" s="136">
        <v>3948653</v>
      </c>
      <c r="S246" s="136">
        <v>3460824</v>
      </c>
      <c r="T246" s="136">
        <v>5579752</v>
      </c>
      <c r="U246" s="136">
        <v>7456400</v>
      </c>
      <c r="V246" s="136">
        <v>5141692</v>
      </c>
      <c r="W246" s="136">
        <v>8606808</v>
      </c>
      <c r="X246" s="136">
        <v>8601132</v>
      </c>
      <c r="Y246" s="136">
        <v>5500513</v>
      </c>
      <c r="Z246" s="136">
        <v>7366911</v>
      </c>
      <c r="AA246" s="136">
        <v>4973562</v>
      </c>
      <c r="AB246" s="136">
        <v>443211</v>
      </c>
    </row>
    <row r="247" spans="1:28">
      <c r="A247" s="136" t="s">
        <v>492</v>
      </c>
      <c r="B247" s="136" t="s">
        <v>539</v>
      </c>
      <c r="C247" s="136" t="s">
        <v>1026</v>
      </c>
      <c r="D247" s="144" t="s">
        <v>1027</v>
      </c>
      <c r="E247" s="136">
        <v>45533</v>
      </c>
      <c r="F247" s="136">
        <v>0</v>
      </c>
      <c r="G247" s="136">
        <v>0</v>
      </c>
      <c r="H247" s="136">
        <v>0</v>
      </c>
      <c r="I247" s="136">
        <v>0</v>
      </c>
      <c r="J247" s="136">
        <v>0</v>
      </c>
      <c r="K247" s="136">
        <v>0</v>
      </c>
      <c r="L247" s="136">
        <v>0</v>
      </c>
      <c r="M247" s="136">
        <v>0</v>
      </c>
      <c r="N247" s="136">
        <v>0</v>
      </c>
      <c r="O247" s="136">
        <v>0</v>
      </c>
      <c r="P247" s="136">
        <v>0</v>
      </c>
      <c r="Q247" s="136">
        <v>0</v>
      </c>
      <c r="R247" s="136">
        <v>0</v>
      </c>
      <c r="S247" s="136">
        <v>10812</v>
      </c>
      <c r="T247" s="136">
        <v>160831</v>
      </c>
      <c r="U247" s="136">
        <v>370147</v>
      </c>
      <c r="V247" s="136">
        <v>565218</v>
      </c>
      <c r="W247" s="136">
        <v>542479</v>
      </c>
      <c r="X247" s="136">
        <v>854544</v>
      </c>
      <c r="Y247" s="136">
        <v>690021</v>
      </c>
      <c r="Z247" s="136">
        <v>759949</v>
      </c>
      <c r="AA247" s="136">
        <v>389876</v>
      </c>
      <c r="AB247" s="136">
        <v>284852</v>
      </c>
    </row>
    <row r="248" spans="1:28">
      <c r="A248" s="136" t="s">
        <v>492</v>
      </c>
      <c r="B248" s="136" t="s">
        <v>539</v>
      </c>
      <c r="C248" s="136" t="s">
        <v>542</v>
      </c>
      <c r="D248" s="144" t="s">
        <v>543</v>
      </c>
      <c r="E248" s="136">
        <v>209163</v>
      </c>
      <c r="F248" s="136">
        <v>108163</v>
      </c>
      <c r="G248" s="136">
        <v>37353</v>
      </c>
      <c r="H248" s="136">
        <v>2297</v>
      </c>
      <c r="I248" s="136">
        <v>895</v>
      </c>
      <c r="J248" s="136">
        <v>0</v>
      </c>
      <c r="K248" s="136">
        <v>0</v>
      </c>
      <c r="L248" s="136">
        <v>68208</v>
      </c>
      <c r="M248" s="136">
        <v>2101629</v>
      </c>
      <c r="N248" s="136">
        <v>1813581</v>
      </c>
      <c r="O248" s="136">
        <v>3799481</v>
      </c>
      <c r="P248" s="136">
        <v>4693144</v>
      </c>
      <c r="Q248" s="136">
        <v>3224279</v>
      </c>
      <c r="R248" s="136">
        <v>4442356</v>
      </c>
      <c r="S248" s="136">
        <v>5214137</v>
      </c>
      <c r="T248" s="136">
        <v>8142591</v>
      </c>
      <c r="U248" s="136">
        <v>8127485</v>
      </c>
      <c r="V248" s="136">
        <v>8718195</v>
      </c>
      <c r="W248" s="136">
        <v>10146977</v>
      </c>
      <c r="X248" s="136">
        <v>11889465</v>
      </c>
      <c r="Y248" s="136">
        <v>11200333</v>
      </c>
      <c r="Z248" s="136">
        <v>12600086</v>
      </c>
      <c r="AA248" s="136">
        <v>4226304</v>
      </c>
      <c r="AB248" s="136">
        <v>804491</v>
      </c>
    </row>
    <row r="249" spans="1:28">
      <c r="A249" s="136" t="s">
        <v>492</v>
      </c>
      <c r="B249" s="136" t="s">
        <v>544</v>
      </c>
      <c r="C249" s="136" t="s">
        <v>545</v>
      </c>
      <c r="D249" s="144" t="s">
        <v>546</v>
      </c>
      <c r="E249" s="136">
        <v>39995</v>
      </c>
      <c r="F249" s="136">
        <v>120350</v>
      </c>
      <c r="G249" s="136">
        <v>215771</v>
      </c>
      <c r="H249" s="136">
        <v>742689</v>
      </c>
      <c r="I249" s="136">
        <v>553106</v>
      </c>
      <c r="J249" s="136">
        <v>1341210</v>
      </c>
      <c r="K249" s="136">
        <v>122025</v>
      </c>
      <c r="L249" s="136">
        <v>1454531</v>
      </c>
      <c r="M249" s="136">
        <v>4933913</v>
      </c>
      <c r="N249" s="136">
        <v>3655377</v>
      </c>
      <c r="O249" s="136">
        <v>5949649</v>
      </c>
      <c r="P249" s="136">
        <v>4799209</v>
      </c>
      <c r="Q249" s="136">
        <v>4347063</v>
      </c>
      <c r="R249" s="136">
        <v>7630329</v>
      </c>
      <c r="S249" s="136">
        <v>7427013</v>
      </c>
      <c r="T249" s="136">
        <v>11585930</v>
      </c>
      <c r="U249" s="136">
        <v>13639179</v>
      </c>
      <c r="V249" s="136">
        <v>12955498</v>
      </c>
      <c r="W249" s="136">
        <v>17035646</v>
      </c>
      <c r="X249" s="136">
        <v>15110196</v>
      </c>
      <c r="Y249" s="136">
        <v>18058477</v>
      </c>
      <c r="Z249" s="136">
        <v>17523912</v>
      </c>
      <c r="AA249" s="136">
        <v>7450106</v>
      </c>
      <c r="AB249" s="136">
        <v>234828</v>
      </c>
    </row>
    <row r="250" spans="1:28">
      <c r="A250" s="136" t="s">
        <v>492</v>
      </c>
      <c r="B250" s="136" t="s">
        <v>544</v>
      </c>
      <c r="C250" s="136" t="s">
        <v>1028</v>
      </c>
      <c r="D250" s="144" t="s">
        <v>1029</v>
      </c>
      <c r="E250" s="136">
        <v>527580</v>
      </c>
      <c r="F250" s="136">
        <v>214814</v>
      </c>
      <c r="G250" s="136">
        <v>75567</v>
      </c>
      <c r="H250" s="136">
        <v>9301</v>
      </c>
      <c r="I250" s="136">
        <v>0</v>
      </c>
      <c r="J250" s="136">
        <v>1</v>
      </c>
      <c r="K250" s="136">
        <v>0</v>
      </c>
      <c r="L250" s="136">
        <v>35</v>
      </c>
      <c r="M250" s="136">
        <v>0</v>
      </c>
      <c r="N250" s="136">
        <v>0</v>
      </c>
      <c r="O250" s="136">
        <v>0</v>
      </c>
      <c r="P250" s="136">
        <v>0</v>
      </c>
      <c r="Q250" s="136">
        <v>0</v>
      </c>
      <c r="R250" s="136">
        <v>0</v>
      </c>
      <c r="S250" s="136">
        <v>0</v>
      </c>
      <c r="T250" s="136">
        <v>0</v>
      </c>
      <c r="U250" s="136">
        <v>380029</v>
      </c>
      <c r="V250" s="136">
        <v>1023079</v>
      </c>
      <c r="W250" s="136">
        <v>998517</v>
      </c>
      <c r="X250" s="136">
        <v>1340397</v>
      </c>
      <c r="Y250" s="136">
        <v>1389521</v>
      </c>
      <c r="Z250" s="136">
        <v>1573901</v>
      </c>
      <c r="AA250" s="136">
        <v>793423</v>
      </c>
      <c r="AB250" s="136">
        <v>890398</v>
      </c>
    </row>
    <row r="251" spans="1:28">
      <c r="A251" s="136" t="s">
        <v>492</v>
      </c>
      <c r="B251" s="136" t="s">
        <v>544</v>
      </c>
      <c r="C251" s="136" t="s">
        <v>549</v>
      </c>
      <c r="D251" s="144" t="s">
        <v>550</v>
      </c>
      <c r="E251" s="136">
        <v>872095</v>
      </c>
      <c r="F251" s="136">
        <v>300989</v>
      </c>
      <c r="G251" s="136">
        <v>107759</v>
      </c>
      <c r="H251" s="136">
        <v>41452</v>
      </c>
      <c r="I251" s="136">
        <v>29944</v>
      </c>
      <c r="J251" s="136">
        <v>1295</v>
      </c>
      <c r="K251" s="136">
        <v>357295</v>
      </c>
      <c r="L251" s="136">
        <v>2999773</v>
      </c>
      <c r="M251" s="136">
        <v>1759444</v>
      </c>
      <c r="N251" s="136">
        <v>2811636</v>
      </c>
      <c r="O251" s="136">
        <v>3284742</v>
      </c>
      <c r="P251" s="136">
        <v>3010085</v>
      </c>
      <c r="Q251" s="136">
        <v>2979988</v>
      </c>
      <c r="R251" s="136">
        <v>4229933</v>
      </c>
      <c r="S251" s="136">
        <v>4956437</v>
      </c>
      <c r="T251" s="136">
        <v>8586458</v>
      </c>
      <c r="U251" s="136">
        <v>10478414</v>
      </c>
      <c r="V251" s="136">
        <v>7328733</v>
      </c>
      <c r="W251" s="136">
        <v>12110354</v>
      </c>
      <c r="X251" s="136">
        <v>11603638</v>
      </c>
      <c r="Y251" s="136">
        <v>15148071</v>
      </c>
      <c r="Z251" s="136">
        <v>16126108</v>
      </c>
      <c r="AA251" s="136">
        <v>12537192</v>
      </c>
      <c r="AB251" s="136">
        <v>2879002</v>
      </c>
    </row>
    <row r="252" spans="1:28">
      <c r="A252" s="136" t="s">
        <v>492</v>
      </c>
      <c r="B252" s="136" t="s">
        <v>544</v>
      </c>
      <c r="C252" s="136" t="s">
        <v>551</v>
      </c>
      <c r="D252" s="144" t="s">
        <v>552</v>
      </c>
      <c r="E252" s="136">
        <v>529481</v>
      </c>
      <c r="F252" s="136">
        <v>65953</v>
      </c>
      <c r="G252" s="136">
        <v>2817</v>
      </c>
      <c r="H252" s="136">
        <v>177</v>
      </c>
      <c r="I252" s="136">
        <v>177</v>
      </c>
      <c r="J252" s="136">
        <v>153</v>
      </c>
      <c r="K252" s="136">
        <v>0</v>
      </c>
      <c r="L252" s="136">
        <v>113825</v>
      </c>
      <c r="M252" s="136">
        <v>1576258</v>
      </c>
      <c r="N252" s="136">
        <v>1601573</v>
      </c>
      <c r="O252" s="136">
        <v>1026042</v>
      </c>
      <c r="P252" s="136">
        <v>2227366</v>
      </c>
      <c r="Q252" s="136">
        <v>1386003</v>
      </c>
      <c r="R252" s="136">
        <v>1954599</v>
      </c>
      <c r="S252" s="136">
        <v>2080656</v>
      </c>
      <c r="T252" s="136">
        <v>1474836</v>
      </c>
      <c r="U252" s="136">
        <v>1949603</v>
      </c>
      <c r="V252" s="136">
        <v>3361601</v>
      </c>
      <c r="W252" s="136">
        <v>3153927</v>
      </c>
      <c r="X252" s="136">
        <v>4244345</v>
      </c>
      <c r="Y252" s="136">
        <v>4283543</v>
      </c>
      <c r="Z252" s="136">
        <v>4268299</v>
      </c>
      <c r="AA252" s="136">
        <v>3672648</v>
      </c>
      <c r="AB252" s="136">
        <v>3207587</v>
      </c>
    </row>
    <row r="253" spans="1:28">
      <c r="A253" s="136" t="s">
        <v>492</v>
      </c>
      <c r="B253" s="136" t="s">
        <v>553</v>
      </c>
      <c r="C253" s="136" t="s">
        <v>554</v>
      </c>
      <c r="D253" s="144" t="s">
        <v>555</v>
      </c>
      <c r="E253" s="136">
        <v>30999</v>
      </c>
      <c r="F253" s="136">
        <v>0</v>
      </c>
      <c r="G253" s="136">
        <v>0</v>
      </c>
      <c r="H253" s="136">
        <v>0</v>
      </c>
      <c r="I253" s="136">
        <v>0</v>
      </c>
      <c r="J253" s="136">
        <v>0</v>
      </c>
      <c r="K253" s="136">
        <v>0</v>
      </c>
      <c r="L253" s="136">
        <v>0</v>
      </c>
      <c r="M253" s="136">
        <v>0</v>
      </c>
      <c r="N253" s="136">
        <v>291</v>
      </c>
      <c r="O253" s="136">
        <v>274709</v>
      </c>
      <c r="P253" s="136">
        <v>386994</v>
      </c>
      <c r="Q253" s="136">
        <v>1212089</v>
      </c>
      <c r="R253" s="136">
        <v>1650098</v>
      </c>
      <c r="S253" s="136">
        <v>1340403</v>
      </c>
      <c r="T253" s="136">
        <v>1141261</v>
      </c>
      <c r="U253" s="136">
        <v>1498832</v>
      </c>
      <c r="V253" s="136">
        <v>2186636</v>
      </c>
      <c r="W253" s="136">
        <v>1554951</v>
      </c>
      <c r="X253" s="136">
        <v>2254779</v>
      </c>
      <c r="Y253" s="136">
        <v>2822853</v>
      </c>
      <c r="Z253" s="136">
        <v>2258719</v>
      </c>
      <c r="AA253" s="136">
        <v>2195069</v>
      </c>
      <c r="AB253" s="136">
        <v>472197</v>
      </c>
    </row>
    <row r="254" spans="1:28">
      <c r="A254" s="136" t="s">
        <v>492</v>
      </c>
      <c r="B254" s="136" t="s">
        <v>553</v>
      </c>
      <c r="C254" s="136" t="s">
        <v>861</v>
      </c>
      <c r="D254" s="144" t="s">
        <v>862</v>
      </c>
      <c r="E254" s="136">
        <v>41879</v>
      </c>
      <c r="F254" s="136">
        <v>13064</v>
      </c>
      <c r="G254" s="136">
        <v>0</v>
      </c>
      <c r="H254" s="136">
        <v>0</v>
      </c>
      <c r="I254" s="136">
        <v>0</v>
      </c>
      <c r="J254" s="136">
        <v>0</v>
      </c>
      <c r="K254" s="136">
        <v>0</v>
      </c>
      <c r="L254" s="136">
        <v>0</v>
      </c>
      <c r="M254" s="136">
        <v>41358</v>
      </c>
      <c r="N254" s="136">
        <v>700935</v>
      </c>
      <c r="O254" s="136">
        <v>604406</v>
      </c>
      <c r="P254" s="136">
        <v>1192540</v>
      </c>
      <c r="Q254" s="136">
        <v>1015205</v>
      </c>
      <c r="R254" s="136">
        <v>1663646</v>
      </c>
      <c r="S254" s="136">
        <v>1385855</v>
      </c>
      <c r="T254" s="136">
        <v>744882</v>
      </c>
      <c r="U254" s="136">
        <v>1626484</v>
      </c>
      <c r="V254" s="136">
        <v>2883164</v>
      </c>
      <c r="W254" s="136">
        <v>1382296</v>
      </c>
      <c r="X254" s="136">
        <v>2033770</v>
      </c>
      <c r="Y254" s="136">
        <v>2964045</v>
      </c>
      <c r="Z254" s="136">
        <v>2240495</v>
      </c>
      <c r="AA254" s="136">
        <v>883040</v>
      </c>
      <c r="AB254" s="136">
        <v>158073</v>
      </c>
    </row>
    <row r="255" spans="1:28">
      <c r="A255" s="136" t="s">
        <v>492</v>
      </c>
      <c r="B255" s="136" t="s">
        <v>553</v>
      </c>
      <c r="C255" s="136" t="s">
        <v>863</v>
      </c>
      <c r="D255" s="144" t="s">
        <v>864</v>
      </c>
      <c r="E255" s="136">
        <v>895089</v>
      </c>
      <c r="F255" s="136">
        <v>36606</v>
      </c>
      <c r="G255" s="136">
        <v>0</v>
      </c>
      <c r="H255" s="136">
        <v>0</v>
      </c>
      <c r="I255" s="136">
        <v>0</v>
      </c>
      <c r="J255" s="136">
        <v>0</v>
      </c>
      <c r="K255" s="136">
        <v>0</v>
      </c>
      <c r="L255" s="136">
        <v>0</v>
      </c>
      <c r="M255" s="136">
        <v>0</v>
      </c>
      <c r="N255" s="136">
        <v>0</v>
      </c>
      <c r="O255" s="136">
        <v>0</v>
      </c>
      <c r="P255" s="136">
        <v>387922</v>
      </c>
      <c r="Q255" s="136">
        <v>474119</v>
      </c>
      <c r="R255" s="136">
        <v>1181245</v>
      </c>
      <c r="S255" s="136">
        <v>1310245</v>
      </c>
      <c r="T255" s="136">
        <v>490104</v>
      </c>
      <c r="U255" s="136">
        <v>1799673</v>
      </c>
      <c r="V255" s="136">
        <v>1492994</v>
      </c>
      <c r="W255" s="136">
        <v>1918323</v>
      </c>
      <c r="X255" s="136">
        <v>2287402</v>
      </c>
      <c r="Y255" s="136">
        <v>2242234</v>
      </c>
      <c r="Z255" s="136">
        <v>1916538</v>
      </c>
      <c r="AA255" s="136">
        <v>1584233</v>
      </c>
      <c r="AB255" s="136">
        <v>1670880</v>
      </c>
    </row>
    <row r="256" spans="1:28">
      <c r="A256" s="136" t="s">
        <v>492</v>
      </c>
      <c r="B256" s="136" t="s">
        <v>553</v>
      </c>
      <c r="C256" s="136" t="s">
        <v>556</v>
      </c>
      <c r="D256" s="144" t="s">
        <v>557</v>
      </c>
      <c r="E256" s="136">
        <v>970583</v>
      </c>
      <c r="F256" s="136">
        <v>348470</v>
      </c>
      <c r="G256" s="136">
        <v>933578</v>
      </c>
      <c r="H256" s="136">
        <v>2218986</v>
      </c>
      <c r="I256" s="136">
        <v>1877219</v>
      </c>
      <c r="J256" s="136">
        <v>2537340</v>
      </c>
      <c r="K256" s="136">
        <v>2144072</v>
      </c>
      <c r="L256" s="136">
        <v>4162637</v>
      </c>
      <c r="M256" s="136">
        <v>3549347</v>
      </c>
      <c r="N256" s="136">
        <v>2763623</v>
      </c>
      <c r="O256" s="136">
        <v>4406307</v>
      </c>
      <c r="P256" s="136">
        <v>2775511</v>
      </c>
      <c r="Q256" s="136">
        <v>4661434</v>
      </c>
      <c r="R256" s="136">
        <v>6442039</v>
      </c>
      <c r="S256" s="136">
        <v>5159174</v>
      </c>
      <c r="T256" s="136">
        <v>4935484</v>
      </c>
      <c r="U256" s="136">
        <v>12869889</v>
      </c>
      <c r="V256" s="136">
        <v>9542920</v>
      </c>
      <c r="W256" s="136">
        <v>13685720</v>
      </c>
      <c r="X256" s="136">
        <v>15122267</v>
      </c>
      <c r="Y256" s="136">
        <v>14788606</v>
      </c>
      <c r="Z256" s="136">
        <v>16333606</v>
      </c>
      <c r="AA256" s="136">
        <v>14757543</v>
      </c>
      <c r="AB256" s="136">
        <v>6228631</v>
      </c>
    </row>
    <row r="257" spans="1:28">
      <c r="A257" s="136" t="s">
        <v>492</v>
      </c>
      <c r="B257" s="136" t="s">
        <v>558</v>
      </c>
      <c r="C257" s="136" t="s">
        <v>865</v>
      </c>
      <c r="D257" s="144" t="s">
        <v>866</v>
      </c>
      <c r="E257" s="136">
        <v>6601</v>
      </c>
      <c r="F257" s="136">
        <v>0</v>
      </c>
      <c r="G257" s="136">
        <v>0</v>
      </c>
      <c r="H257" s="136">
        <v>0</v>
      </c>
      <c r="I257" s="136">
        <v>0</v>
      </c>
      <c r="J257" s="136">
        <v>0</v>
      </c>
      <c r="K257" s="136">
        <v>0</v>
      </c>
      <c r="L257" s="136">
        <v>0</v>
      </c>
      <c r="M257" s="136">
        <v>1239</v>
      </c>
      <c r="N257" s="136">
        <v>6758</v>
      </c>
      <c r="O257" s="136">
        <v>12950</v>
      </c>
      <c r="P257" s="136">
        <v>271416</v>
      </c>
      <c r="Q257" s="136">
        <v>471953</v>
      </c>
      <c r="R257" s="136">
        <v>320307</v>
      </c>
      <c r="S257" s="136">
        <v>481132</v>
      </c>
      <c r="T257" s="136">
        <v>603108</v>
      </c>
      <c r="U257" s="136">
        <v>841652</v>
      </c>
      <c r="V257" s="136">
        <v>1322156</v>
      </c>
      <c r="W257" s="136">
        <v>2740399</v>
      </c>
      <c r="X257" s="136">
        <v>1226050</v>
      </c>
      <c r="Y257" s="136">
        <v>2298651</v>
      </c>
      <c r="Z257" s="136">
        <v>3362160</v>
      </c>
      <c r="AA257" s="136">
        <v>4192691</v>
      </c>
      <c r="AB257" s="136">
        <v>143765</v>
      </c>
    </row>
    <row r="258" spans="1:28">
      <c r="A258" s="136" t="s">
        <v>492</v>
      </c>
      <c r="B258" s="136" t="s">
        <v>558</v>
      </c>
      <c r="C258" s="136" t="s">
        <v>559</v>
      </c>
      <c r="D258" s="144" t="s">
        <v>560</v>
      </c>
      <c r="E258" s="136">
        <v>0</v>
      </c>
      <c r="F258" s="136">
        <v>332</v>
      </c>
      <c r="G258" s="136">
        <v>0</v>
      </c>
      <c r="H258" s="136">
        <v>2712</v>
      </c>
      <c r="I258" s="136">
        <v>14831</v>
      </c>
      <c r="J258" s="136">
        <v>1714</v>
      </c>
      <c r="K258" s="136">
        <v>0</v>
      </c>
      <c r="L258" s="136">
        <v>25046</v>
      </c>
      <c r="M258" s="136">
        <v>21189</v>
      </c>
      <c r="N258" s="136">
        <v>2804892</v>
      </c>
      <c r="O258" s="136">
        <v>4441796</v>
      </c>
      <c r="P258" s="136">
        <v>2053977</v>
      </c>
      <c r="Q258" s="136">
        <v>4761101</v>
      </c>
      <c r="R258" s="136">
        <v>4164569</v>
      </c>
      <c r="S258" s="136">
        <v>7520905</v>
      </c>
      <c r="T258" s="136">
        <v>8890726</v>
      </c>
      <c r="U258" s="136">
        <v>7845623</v>
      </c>
      <c r="V258" s="136">
        <v>8550317</v>
      </c>
      <c r="W258" s="136">
        <v>12061741</v>
      </c>
      <c r="X258" s="136">
        <v>12040238</v>
      </c>
      <c r="Y258" s="136">
        <v>14583686</v>
      </c>
      <c r="Z258" s="136">
        <v>15971893</v>
      </c>
      <c r="AA258" s="136">
        <v>5025755</v>
      </c>
      <c r="AB258" s="136">
        <v>57334</v>
      </c>
    </row>
    <row r="259" spans="1:28">
      <c r="A259" s="136" t="s">
        <v>492</v>
      </c>
      <c r="B259" s="136" t="s">
        <v>558</v>
      </c>
      <c r="C259" s="136" t="s">
        <v>1030</v>
      </c>
      <c r="D259" s="144" t="s">
        <v>560</v>
      </c>
      <c r="E259" s="136">
        <v>79621</v>
      </c>
      <c r="F259" s="136">
        <v>0</v>
      </c>
      <c r="G259" s="136">
        <v>0</v>
      </c>
      <c r="H259" s="136">
        <v>0</v>
      </c>
      <c r="I259" s="136">
        <v>0</v>
      </c>
      <c r="J259" s="136">
        <v>0</v>
      </c>
      <c r="K259" s="136">
        <v>0</v>
      </c>
      <c r="L259" s="136">
        <v>0</v>
      </c>
      <c r="M259" s="136">
        <v>0</v>
      </c>
      <c r="N259" s="136">
        <v>0</v>
      </c>
      <c r="O259" s="136">
        <v>0</v>
      </c>
      <c r="P259" s="136">
        <v>0</v>
      </c>
      <c r="Q259" s="136">
        <v>0</v>
      </c>
      <c r="R259" s="136">
        <v>54222</v>
      </c>
      <c r="S259" s="136">
        <v>1018859</v>
      </c>
      <c r="T259" s="136">
        <v>2619061</v>
      </c>
      <c r="U259" s="136">
        <v>1695453</v>
      </c>
      <c r="V259" s="136">
        <v>3409649</v>
      </c>
      <c r="W259" s="136">
        <v>3135446</v>
      </c>
      <c r="X259" s="136">
        <v>4571434</v>
      </c>
      <c r="Y259" s="136">
        <v>6054118</v>
      </c>
      <c r="Z259" s="136">
        <v>6103924</v>
      </c>
      <c r="AA259" s="136">
        <v>4272854</v>
      </c>
      <c r="AB259" s="136">
        <v>373439</v>
      </c>
    </row>
    <row r="260" spans="1:28">
      <c r="A260" s="136" t="s">
        <v>492</v>
      </c>
      <c r="B260" s="136" t="s">
        <v>558</v>
      </c>
      <c r="C260" s="136" t="s">
        <v>561</v>
      </c>
      <c r="D260" s="144" t="s">
        <v>562</v>
      </c>
      <c r="E260" s="136">
        <v>257732</v>
      </c>
      <c r="F260" s="136">
        <v>639022</v>
      </c>
      <c r="G260" s="136">
        <v>423950</v>
      </c>
      <c r="H260" s="136">
        <v>673491</v>
      </c>
      <c r="I260" s="136">
        <v>351368</v>
      </c>
      <c r="J260" s="136">
        <v>553207</v>
      </c>
      <c r="K260" s="136">
        <v>268567</v>
      </c>
      <c r="L260" s="136">
        <v>2588520</v>
      </c>
      <c r="M260" s="136">
        <v>6655829</v>
      </c>
      <c r="N260" s="136">
        <v>4375858</v>
      </c>
      <c r="O260" s="136">
        <v>5080879</v>
      </c>
      <c r="P260" s="136">
        <v>1833605</v>
      </c>
      <c r="Q260" s="136">
        <v>6017889</v>
      </c>
      <c r="R260" s="136">
        <v>5676204</v>
      </c>
      <c r="S260" s="136">
        <v>7658355</v>
      </c>
      <c r="T260" s="136">
        <v>10555217</v>
      </c>
      <c r="U260" s="136">
        <v>15485136</v>
      </c>
      <c r="V260" s="136">
        <v>11875635</v>
      </c>
      <c r="W260" s="136">
        <v>14870323</v>
      </c>
      <c r="X260" s="136">
        <v>16284241</v>
      </c>
      <c r="Y260" s="136">
        <v>18049008</v>
      </c>
      <c r="Z260" s="136">
        <v>21112795</v>
      </c>
      <c r="AA260" s="136">
        <v>12767716</v>
      </c>
      <c r="AB260" s="136">
        <v>292069</v>
      </c>
    </row>
    <row r="261" spans="1:28">
      <c r="A261" s="136" t="s">
        <v>492</v>
      </c>
      <c r="B261" s="136" t="s">
        <v>558</v>
      </c>
      <c r="C261" s="136" t="s">
        <v>867</v>
      </c>
      <c r="D261" s="144" t="s">
        <v>868</v>
      </c>
      <c r="E261" s="136">
        <v>35860</v>
      </c>
      <c r="F261" s="136">
        <v>0</v>
      </c>
      <c r="G261" s="136">
        <v>0</v>
      </c>
      <c r="H261" s="136">
        <v>0</v>
      </c>
      <c r="I261" s="136">
        <v>0</v>
      </c>
      <c r="J261" s="136">
        <v>0</v>
      </c>
      <c r="K261" s="136">
        <v>0</v>
      </c>
      <c r="L261" s="136">
        <v>1820</v>
      </c>
      <c r="M261" s="136">
        <v>13305</v>
      </c>
      <c r="N261" s="136">
        <v>28908</v>
      </c>
      <c r="O261" s="136">
        <v>223977</v>
      </c>
      <c r="P261" s="136">
        <v>305385</v>
      </c>
      <c r="Q261" s="136">
        <v>367277</v>
      </c>
      <c r="R261" s="136">
        <v>204750</v>
      </c>
      <c r="S261" s="136">
        <v>32092</v>
      </c>
      <c r="T261" s="136">
        <v>294179</v>
      </c>
      <c r="U261" s="136">
        <v>1063712</v>
      </c>
      <c r="V261" s="136">
        <v>1406704</v>
      </c>
      <c r="W261" s="136">
        <v>1110479</v>
      </c>
      <c r="X261" s="136">
        <v>1339025</v>
      </c>
      <c r="Y261" s="136">
        <v>1887466</v>
      </c>
      <c r="Z261" s="136">
        <v>1831258</v>
      </c>
      <c r="AA261" s="136">
        <v>1226892</v>
      </c>
      <c r="AB261" s="136">
        <v>315503</v>
      </c>
    </row>
    <row r="262" spans="1:28">
      <c r="A262" s="136" t="s">
        <v>492</v>
      </c>
      <c r="B262" s="136" t="s">
        <v>563</v>
      </c>
      <c r="C262" s="136" t="s">
        <v>564</v>
      </c>
      <c r="D262" s="144" t="s">
        <v>565</v>
      </c>
      <c r="E262" s="136">
        <v>512650</v>
      </c>
      <c r="F262" s="136">
        <v>226058</v>
      </c>
      <c r="G262" s="136">
        <v>53567</v>
      </c>
      <c r="H262" s="136">
        <v>36573</v>
      </c>
      <c r="I262" s="136">
        <v>5382</v>
      </c>
      <c r="J262" s="136">
        <v>11537</v>
      </c>
      <c r="K262" s="136">
        <v>18523</v>
      </c>
      <c r="L262" s="136">
        <v>13596</v>
      </c>
      <c r="M262" s="136">
        <v>37260</v>
      </c>
      <c r="N262" s="136">
        <v>488521</v>
      </c>
      <c r="O262" s="136">
        <v>833935</v>
      </c>
      <c r="P262" s="136">
        <v>643084</v>
      </c>
      <c r="Q262" s="136">
        <v>956825</v>
      </c>
      <c r="R262" s="136">
        <v>990497</v>
      </c>
      <c r="S262" s="136">
        <v>653274</v>
      </c>
      <c r="T262" s="136">
        <v>779820</v>
      </c>
      <c r="U262" s="136">
        <v>3240970</v>
      </c>
      <c r="V262" s="136">
        <v>2375617</v>
      </c>
      <c r="W262" s="136">
        <v>3344992</v>
      </c>
      <c r="X262" s="136">
        <v>3725993</v>
      </c>
      <c r="Y262" s="136">
        <v>3655605</v>
      </c>
      <c r="Z262" s="136">
        <v>3754261</v>
      </c>
      <c r="AA262" s="136">
        <v>4007464</v>
      </c>
      <c r="AB262" s="136">
        <v>2914299</v>
      </c>
    </row>
    <row r="263" spans="1:28">
      <c r="A263" s="136" t="s">
        <v>492</v>
      </c>
      <c r="B263" s="136" t="s">
        <v>563</v>
      </c>
      <c r="C263" s="136" t="s">
        <v>566</v>
      </c>
      <c r="D263" s="144" t="s">
        <v>567</v>
      </c>
      <c r="E263" s="136">
        <v>459372</v>
      </c>
      <c r="F263" s="136">
        <v>162727</v>
      </c>
      <c r="G263" s="136">
        <v>358999</v>
      </c>
      <c r="H263" s="136">
        <v>188491</v>
      </c>
      <c r="I263" s="136">
        <v>57188</v>
      </c>
      <c r="J263" s="136">
        <v>13914</v>
      </c>
      <c r="K263" s="136">
        <v>0</v>
      </c>
      <c r="L263" s="136">
        <v>0</v>
      </c>
      <c r="M263" s="136">
        <v>0</v>
      </c>
      <c r="N263" s="136">
        <v>0</v>
      </c>
      <c r="O263" s="136">
        <v>33779</v>
      </c>
      <c r="P263" s="136">
        <v>717338</v>
      </c>
      <c r="Q263" s="136">
        <v>1636152</v>
      </c>
      <c r="R263" s="136">
        <v>1134816</v>
      </c>
      <c r="S263" s="136">
        <v>1754310</v>
      </c>
      <c r="T263" s="136">
        <v>3276775</v>
      </c>
      <c r="U263" s="136">
        <v>2695476</v>
      </c>
      <c r="V263" s="136">
        <v>3520968</v>
      </c>
      <c r="W263" s="136">
        <v>3351055</v>
      </c>
      <c r="X263" s="136">
        <v>3751935</v>
      </c>
      <c r="Y263" s="136">
        <v>4207436</v>
      </c>
      <c r="Z263" s="136">
        <v>4813737</v>
      </c>
      <c r="AA263" s="136">
        <v>2946736</v>
      </c>
      <c r="AB263" s="136">
        <v>551483</v>
      </c>
    </row>
    <row r="264" spans="1:28">
      <c r="A264" s="136" t="s">
        <v>492</v>
      </c>
      <c r="B264" s="136" t="s">
        <v>563</v>
      </c>
      <c r="C264" s="136" t="s">
        <v>869</v>
      </c>
      <c r="D264" s="144" t="s">
        <v>870</v>
      </c>
      <c r="E264" s="136">
        <v>181577</v>
      </c>
      <c r="F264" s="136">
        <v>0</v>
      </c>
      <c r="G264" s="136">
        <v>0</v>
      </c>
      <c r="H264" s="136">
        <v>0</v>
      </c>
      <c r="I264" s="136">
        <v>0</v>
      </c>
      <c r="J264" s="136">
        <v>0</v>
      </c>
      <c r="K264" s="136">
        <v>8030</v>
      </c>
      <c r="L264" s="136">
        <v>19115</v>
      </c>
      <c r="M264" s="136">
        <v>367625</v>
      </c>
      <c r="N264" s="136">
        <v>1326526</v>
      </c>
      <c r="O264" s="136">
        <v>959915</v>
      </c>
      <c r="P264" s="136">
        <v>1435709</v>
      </c>
      <c r="Q264" s="136">
        <v>1785561</v>
      </c>
      <c r="R264" s="136">
        <v>1511501</v>
      </c>
      <c r="S264" s="136">
        <v>1873075</v>
      </c>
      <c r="T264" s="136">
        <v>1297758</v>
      </c>
      <c r="U264" s="136">
        <v>2099584</v>
      </c>
      <c r="V264" s="136">
        <v>2769756</v>
      </c>
      <c r="W264" s="136">
        <v>2049193</v>
      </c>
      <c r="X264" s="136">
        <v>2795673</v>
      </c>
      <c r="Y264" s="136">
        <v>3247010</v>
      </c>
      <c r="Z264" s="136">
        <v>3217535</v>
      </c>
      <c r="AA264" s="136">
        <v>3248815</v>
      </c>
      <c r="AB264" s="136">
        <v>2178967</v>
      </c>
    </row>
    <row r="265" spans="1:28">
      <c r="A265" s="136" t="s">
        <v>492</v>
      </c>
      <c r="B265" s="136" t="s">
        <v>563</v>
      </c>
      <c r="C265" s="136" t="s">
        <v>568</v>
      </c>
      <c r="D265" s="144" t="s">
        <v>569</v>
      </c>
      <c r="E265" s="136">
        <v>433260</v>
      </c>
      <c r="F265" s="136">
        <v>22375</v>
      </c>
      <c r="G265" s="136">
        <v>0</v>
      </c>
      <c r="H265" s="136">
        <v>0</v>
      </c>
      <c r="I265" s="136">
        <v>0</v>
      </c>
      <c r="J265" s="136">
        <v>0</v>
      </c>
      <c r="K265" s="136">
        <v>0</v>
      </c>
      <c r="L265" s="136">
        <v>202151</v>
      </c>
      <c r="M265" s="136">
        <v>2733856</v>
      </c>
      <c r="N265" s="136">
        <v>2997055</v>
      </c>
      <c r="O265" s="136">
        <v>4651188</v>
      </c>
      <c r="P265" s="136">
        <v>3571143</v>
      </c>
      <c r="Q265" s="136">
        <v>5414837</v>
      </c>
      <c r="R265" s="136">
        <v>5875990</v>
      </c>
      <c r="S265" s="136">
        <v>5146955</v>
      </c>
      <c r="T265" s="136">
        <v>3536454</v>
      </c>
      <c r="U265" s="136">
        <v>11843735</v>
      </c>
      <c r="V265" s="136">
        <v>10775212</v>
      </c>
      <c r="W265" s="136">
        <v>10987703</v>
      </c>
      <c r="X265" s="136">
        <v>15299291</v>
      </c>
      <c r="Y265" s="136">
        <v>12616487</v>
      </c>
      <c r="Z265" s="136">
        <v>12173805</v>
      </c>
      <c r="AA265" s="136">
        <v>15420558</v>
      </c>
      <c r="AB265" s="136">
        <v>8131086</v>
      </c>
    </row>
    <row r="266" spans="1:28">
      <c r="A266" s="136" t="s">
        <v>492</v>
      </c>
      <c r="B266" s="136" t="s">
        <v>563</v>
      </c>
      <c r="C266" s="136" t="s">
        <v>871</v>
      </c>
      <c r="D266" s="144" t="s">
        <v>872</v>
      </c>
      <c r="E266" s="136">
        <v>16617</v>
      </c>
      <c r="F266" s="136">
        <v>0</v>
      </c>
      <c r="G266" s="136">
        <v>0</v>
      </c>
      <c r="H266" s="136">
        <v>0</v>
      </c>
      <c r="I266" s="136">
        <v>0</v>
      </c>
      <c r="J266" s="136">
        <v>0</v>
      </c>
      <c r="K266" s="136">
        <v>0</v>
      </c>
      <c r="L266" s="136">
        <v>0</v>
      </c>
      <c r="M266" s="136">
        <v>0</v>
      </c>
      <c r="N266" s="136">
        <v>15812</v>
      </c>
      <c r="O266" s="136">
        <v>195560</v>
      </c>
      <c r="P266" s="136">
        <v>305542</v>
      </c>
      <c r="Q266" s="136">
        <v>410625</v>
      </c>
      <c r="R266" s="136">
        <v>371542</v>
      </c>
      <c r="S266" s="136">
        <v>589788</v>
      </c>
      <c r="T266" s="136">
        <v>627770</v>
      </c>
      <c r="U266" s="136">
        <v>1678812</v>
      </c>
      <c r="V266" s="136">
        <v>819775</v>
      </c>
      <c r="W266" s="136">
        <v>2150561</v>
      </c>
      <c r="X266" s="136">
        <v>2055817</v>
      </c>
      <c r="Y266" s="136">
        <v>2485052</v>
      </c>
      <c r="Z266" s="136">
        <v>2884957</v>
      </c>
      <c r="AA266" s="136">
        <v>2874110</v>
      </c>
      <c r="AB266" s="136">
        <v>988561</v>
      </c>
    </row>
    <row r="267" spans="1:28">
      <c r="A267" s="136" t="s">
        <v>492</v>
      </c>
      <c r="B267" s="136" t="s">
        <v>563</v>
      </c>
      <c r="C267" s="136" t="s">
        <v>570</v>
      </c>
      <c r="D267" s="144" t="s">
        <v>571</v>
      </c>
      <c r="E267" s="136">
        <v>1245564</v>
      </c>
      <c r="F267" s="136">
        <v>12756</v>
      </c>
      <c r="G267" s="136">
        <v>0</v>
      </c>
      <c r="H267" s="136">
        <v>0</v>
      </c>
      <c r="I267" s="136">
        <v>0</v>
      </c>
      <c r="J267" s="136">
        <v>0</v>
      </c>
      <c r="K267" s="136">
        <v>0</v>
      </c>
      <c r="L267" s="136">
        <v>0</v>
      </c>
      <c r="M267" s="136">
        <v>45743</v>
      </c>
      <c r="N267" s="136">
        <v>1674850</v>
      </c>
      <c r="O267" s="136">
        <v>1142850</v>
      </c>
      <c r="P267" s="136">
        <v>1369027</v>
      </c>
      <c r="Q267" s="136">
        <v>1748252</v>
      </c>
      <c r="R267" s="136">
        <v>1321869</v>
      </c>
      <c r="S267" s="136">
        <v>1697198</v>
      </c>
      <c r="T267" s="136">
        <v>1993082</v>
      </c>
      <c r="U267" s="136">
        <v>1473037</v>
      </c>
      <c r="V267" s="136">
        <v>1795842</v>
      </c>
      <c r="W267" s="136">
        <v>2453413</v>
      </c>
      <c r="X267" s="136">
        <v>3918780</v>
      </c>
      <c r="Y267" s="136">
        <v>3603463</v>
      </c>
      <c r="Z267" s="136">
        <v>3624794</v>
      </c>
      <c r="AA267" s="136">
        <v>3830743</v>
      </c>
      <c r="AB267" s="136">
        <v>2102717</v>
      </c>
    </row>
    <row r="268" spans="1:28">
      <c r="A268" s="136" t="s">
        <v>492</v>
      </c>
      <c r="B268" s="136" t="s">
        <v>563</v>
      </c>
      <c r="C268" s="136" t="s">
        <v>873</v>
      </c>
      <c r="D268" s="144" t="s">
        <v>573</v>
      </c>
      <c r="E268" s="136">
        <v>0</v>
      </c>
      <c r="F268" s="136">
        <v>0</v>
      </c>
      <c r="G268" s="136">
        <v>0</v>
      </c>
      <c r="H268" s="136">
        <v>9383</v>
      </c>
      <c r="I268" s="136">
        <v>26426</v>
      </c>
      <c r="J268" s="136">
        <v>31684</v>
      </c>
      <c r="K268" s="136">
        <v>670981</v>
      </c>
      <c r="L268" s="136">
        <v>452266</v>
      </c>
      <c r="M268" s="136">
        <v>910446</v>
      </c>
      <c r="N268" s="136">
        <v>3706783</v>
      </c>
      <c r="O268" s="136">
        <v>3252537</v>
      </c>
      <c r="P268" s="136">
        <v>5345933</v>
      </c>
      <c r="Q268" s="136">
        <v>5017546</v>
      </c>
      <c r="R268" s="136">
        <v>4335648</v>
      </c>
      <c r="S268" s="136">
        <v>4740333</v>
      </c>
      <c r="T268" s="136">
        <v>9278700</v>
      </c>
      <c r="U268" s="136">
        <v>10528576</v>
      </c>
      <c r="V268" s="136">
        <v>7784032</v>
      </c>
      <c r="W268" s="136">
        <v>10874940</v>
      </c>
      <c r="X268" s="136">
        <v>10365586</v>
      </c>
      <c r="Y268" s="136">
        <v>10873475</v>
      </c>
      <c r="Z268" s="136">
        <v>10890952</v>
      </c>
      <c r="AA268" s="136">
        <v>4618266</v>
      </c>
      <c r="AB268" s="136">
        <v>98301</v>
      </c>
    </row>
    <row r="269" spans="1:28">
      <c r="A269" s="136" t="s">
        <v>492</v>
      </c>
      <c r="B269" s="136" t="s">
        <v>505</v>
      </c>
      <c r="C269" s="136" t="s">
        <v>874</v>
      </c>
      <c r="D269" s="144" t="s">
        <v>875</v>
      </c>
      <c r="E269" s="136">
        <v>56929</v>
      </c>
      <c r="F269" s="136">
        <v>1777</v>
      </c>
      <c r="G269" s="136">
        <v>1777</v>
      </c>
      <c r="H269" s="136">
        <v>1777</v>
      </c>
      <c r="I269" s="136">
        <v>1777</v>
      </c>
      <c r="J269" s="136">
        <v>13722</v>
      </c>
      <c r="K269" s="136">
        <v>1183378</v>
      </c>
      <c r="L269" s="136">
        <v>2739334</v>
      </c>
      <c r="M269" s="136">
        <v>1529975</v>
      </c>
      <c r="N269" s="136">
        <v>2657958</v>
      </c>
      <c r="O269" s="136">
        <v>1743772</v>
      </c>
      <c r="P269" s="136">
        <v>4557961</v>
      </c>
      <c r="Q269" s="136">
        <v>4142498</v>
      </c>
      <c r="R269" s="136">
        <v>4629806</v>
      </c>
      <c r="S269" s="136">
        <v>5129772</v>
      </c>
      <c r="T269" s="136">
        <v>9895282</v>
      </c>
      <c r="U269" s="136">
        <v>6860637</v>
      </c>
      <c r="V269" s="136">
        <v>10503248</v>
      </c>
      <c r="W269" s="136">
        <v>6936914</v>
      </c>
      <c r="X269" s="136">
        <v>7886312</v>
      </c>
      <c r="Y269" s="136">
        <v>11608159</v>
      </c>
      <c r="Z269" s="136">
        <v>10332649</v>
      </c>
      <c r="AA269" s="136">
        <v>4640275</v>
      </c>
      <c r="AB269" s="136">
        <v>252175</v>
      </c>
    </row>
    <row r="270" spans="1:28">
      <c r="A270" s="136" t="s">
        <v>574</v>
      </c>
      <c r="B270" s="136" t="s">
        <v>575</v>
      </c>
      <c r="C270" s="136" t="s">
        <v>878</v>
      </c>
      <c r="D270" s="144" t="s">
        <v>879</v>
      </c>
      <c r="E270" s="136">
        <v>60805</v>
      </c>
      <c r="F270" s="136">
        <v>0</v>
      </c>
      <c r="G270" s="136">
        <v>0</v>
      </c>
      <c r="H270" s="136">
        <v>0</v>
      </c>
      <c r="I270" s="136">
        <v>0</v>
      </c>
      <c r="J270" s="136">
        <v>0</v>
      </c>
      <c r="K270" s="136">
        <v>0</v>
      </c>
      <c r="L270" s="136">
        <v>0</v>
      </c>
      <c r="M270" s="136">
        <v>0</v>
      </c>
      <c r="N270" s="136">
        <v>0</v>
      </c>
      <c r="O270" s="136">
        <v>3188</v>
      </c>
      <c r="P270" s="136">
        <v>85115</v>
      </c>
      <c r="Q270" s="136">
        <v>569264</v>
      </c>
      <c r="R270" s="136">
        <v>702163</v>
      </c>
      <c r="S270" s="136">
        <v>757956</v>
      </c>
      <c r="T270" s="136">
        <v>1110476</v>
      </c>
      <c r="U270" s="136">
        <v>1559460</v>
      </c>
      <c r="V270" s="136">
        <v>1728776</v>
      </c>
      <c r="W270" s="136">
        <v>1447264</v>
      </c>
      <c r="X270" s="136">
        <v>1628366</v>
      </c>
      <c r="Y270" s="136">
        <v>1410293</v>
      </c>
      <c r="Z270" s="136">
        <v>1349863</v>
      </c>
      <c r="AA270" s="136">
        <v>1300364</v>
      </c>
      <c r="AB270" s="136">
        <v>578088</v>
      </c>
    </row>
    <row r="271" spans="1:28">
      <c r="A271" s="136" t="s">
        <v>574</v>
      </c>
      <c r="B271" s="136" t="s">
        <v>575</v>
      </c>
      <c r="C271" s="136" t="s">
        <v>876</v>
      </c>
      <c r="D271" s="144" t="s">
        <v>877</v>
      </c>
      <c r="E271" s="136">
        <v>3834</v>
      </c>
      <c r="F271" s="136">
        <v>1179</v>
      </c>
      <c r="G271" s="136">
        <v>262</v>
      </c>
      <c r="H271" s="136">
        <v>16</v>
      </c>
      <c r="I271" s="136">
        <v>0</v>
      </c>
      <c r="J271" s="136">
        <v>0</v>
      </c>
      <c r="K271" s="136">
        <v>0</v>
      </c>
      <c r="L271" s="136">
        <v>0</v>
      </c>
      <c r="M271" s="136">
        <v>0</v>
      </c>
      <c r="N271" s="136">
        <v>0</v>
      </c>
      <c r="O271" s="136">
        <v>0</v>
      </c>
      <c r="P271" s="136">
        <v>0</v>
      </c>
      <c r="Q271" s="136">
        <v>0</v>
      </c>
      <c r="R271" s="136">
        <v>0</v>
      </c>
      <c r="S271" s="136">
        <v>0</v>
      </c>
      <c r="T271" s="136">
        <v>0</v>
      </c>
      <c r="U271" s="136">
        <v>0</v>
      </c>
      <c r="V271" s="136">
        <v>0</v>
      </c>
      <c r="W271" s="136">
        <v>2259</v>
      </c>
      <c r="X271" s="136">
        <v>11916</v>
      </c>
      <c r="Y271" s="136">
        <v>6352</v>
      </c>
      <c r="Z271" s="136">
        <v>70374</v>
      </c>
      <c r="AA271" s="136">
        <v>12800</v>
      </c>
      <c r="AB271" s="136">
        <v>16397</v>
      </c>
    </row>
    <row r="272" spans="1:28">
      <c r="A272" s="136" t="s">
        <v>574</v>
      </c>
      <c r="B272" s="136" t="s">
        <v>575</v>
      </c>
      <c r="C272" s="136" t="s">
        <v>880</v>
      </c>
      <c r="D272" s="144" t="s">
        <v>881</v>
      </c>
      <c r="E272" s="136">
        <v>433067</v>
      </c>
      <c r="F272" s="136">
        <v>27798</v>
      </c>
      <c r="G272" s="136">
        <v>0</v>
      </c>
      <c r="H272" s="136">
        <v>0</v>
      </c>
      <c r="I272" s="136">
        <v>0</v>
      </c>
      <c r="J272" s="136">
        <v>0</v>
      </c>
      <c r="K272" s="136">
        <v>0</v>
      </c>
      <c r="L272" s="136">
        <v>11037</v>
      </c>
      <c r="M272" s="136">
        <v>14365</v>
      </c>
      <c r="N272" s="136">
        <v>75977</v>
      </c>
      <c r="O272" s="136">
        <v>84551</v>
      </c>
      <c r="P272" s="136">
        <v>416913</v>
      </c>
      <c r="Q272" s="136">
        <v>565446</v>
      </c>
      <c r="R272" s="136">
        <v>474618</v>
      </c>
      <c r="S272" s="136">
        <v>1095290</v>
      </c>
      <c r="T272" s="136">
        <v>1180412</v>
      </c>
      <c r="U272" s="136">
        <v>1606396</v>
      </c>
      <c r="V272" s="136">
        <v>2310320</v>
      </c>
      <c r="W272" s="136">
        <v>2321640</v>
      </c>
      <c r="X272" s="136">
        <v>1821045</v>
      </c>
      <c r="Y272" s="136">
        <v>2544760</v>
      </c>
      <c r="Z272" s="136">
        <v>2243739</v>
      </c>
      <c r="AA272" s="136">
        <v>1448141</v>
      </c>
      <c r="AB272" s="136">
        <v>1077616</v>
      </c>
    </row>
    <row r="273" spans="1:28">
      <c r="A273" s="136" t="s">
        <v>574</v>
      </c>
      <c r="B273" s="136" t="s">
        <v>575</v>
      </c>
      <c r="C273" s="136" t="s">
        <v>578</v>
      </c>
      <c r="D273" s="144" t="s">
        <v>579</v>
      </c>
      <c r="E273" s="136">
        <v>1845544</v>
      </c>
      <c r="F273" s="136">
        <v>2047383</v>
      </c>
      <c r="G273" s="136">
        <v>1434798</v>
      </c>
      <c r="H273" s="136">
        <v>1865930</v>
      </c>
      <c r="I273" s="136">
        <v>1313726</v>
      </c>
      <c r="J273" s="136">
        <v>1923581</v>
      </c>
      <c r="K273" s="136">
        <v>969215</v>
      </c>
      <c r="L273" s="136">
        <v>1794522</v>
      </c>
      <c r="M273" s="136">
        <v>3184032</v>
      </c>
      <c r="N273" s="136">
        <v>4009557</v>
      </c>
      <c r="O273" s="136">
        <v>2128068</v>
      </c>
      <c r="P273" s="136">
        <v>4137448</v>
      </c>
      <c r="Q273" s="136">
        <v>2031152</v>
      </c>
      <c r="R273" s="136">
        <v>4865815</v>
      </c>
      <c r="S273" s="136">
        <v>4052491</v>
      </c>
      <c r="T273" s="136">
        <v>4720841</v>
      </c>
      <c r="U273" s="136">
        <v>7318177</v>
      </c>
      <c r="V273" s="136">
        <v>7289713</v>
      </c>
      <c r="W273" s="136">
        <v>6337574</v>
      </c>
      <c r="X273" s="136">
        <v>7951151</v>
      </c>
      <c r="Y273" s="136">
        <v>5863545</v>
      </c>
      <c r="Z273" s="136">
        <v>3886945</v>
      </c>
      <c r="AA273" s="136">
        <v>5911083</v>
      </c>
      <c r="AB273" s="136">
        <v>1922859</v>
      </c>
    </row>
    <row r="274" spans="1:28">
      <c r="A274" s="136" t="s">
        <v>574</v>
      </c>
      <c r="B274" s="136" t="s">
        <v>575</v>
      </c>
      <c r="C274" s="136" t="s">
        <v>882</v>
      </c>
      <c r="D274" s="144" t="s">
        <v>883</v>
      </c>
      <c r="E274" s="136">
        <v>544749</v>
      </c>
      <c r="F274" s="136">
        <v>228565</v>
      </c>
      <c r="G274" s="136">
        <v>292926</v>
      </c>
      <c r="H274" s="136">
        <v>217817</v>
      </c>
      <c r="I274" s="136">
        <v>285218</v>
      </c>
      <c r="J274" s="136">
        <v>404485</v>
      </c>
      <c r="K274" s="136">
        <v>950747</v>
      </c>
      <c r="L274" s="136">
        <v>885500</v>
      </c>
      <c r="M274" s="136">
        <v>1485215</v>
      </c>
      <c r="N274" s="136">
        <v>1932740</v>
      </c>
      <c r="O274" s="136">
        <v>1184049</v>
      </c>
      <c r="P274" s="136">
        <v>1653340</v>
      </c>
      <c r="Q274" s="136">
        <v>1582592</v>
      </c>
      <c r="R274" s="136">
        <v>1754356</v>
      </c>
      <c r="S274" s="136">
        <v>1812183</v>
      </c>
      <c r="T274" s="136">
        <v>1480420</v>
      </c>
      <c r="U274" s="136">
        <v>2426671</v>
      </c>
      <c r="V274" s="136">
        <v>2928563</v>
      </c>
      <c r="W274" s="136">
        <v>2437491</v>
      </c>
      <c r="X274" s="136">
        <v>3260374</v>
      </c>
      <c r="Y274" s="136">
        <v>2567124</v>
      </c>
      <c r="Z274" s="136">
        <v>2304614</v>
      </c>
      <c r="AA274" s="136">
        <v>2538822</v>
      </c>
      <c r="AB274" s="136">
        <v>2401625</v>
      </c>
    </row>
    <row r="275" spans="1:28">
      <c r="A275" s="136" t="s">
        <v>574</v>
      </c>
      <c r="B275" s="136" t="s">
        <v>575</v>
      </c>
      <c r="C275" s="136" t="s">
        <v>884</v>
      </c>
      <c r="D275" s="144" t="s">
        <v>885</v>
      </c>
      <c r="E275" s="136">
        <v>231653</v>
      </c>
      <c r="F275" s="136">
        <v>106389</v>
      </c>
      <c r="G275" s="136">
        <v>53572</v>
      </c>
      <c r="H275" s="136">
        <v>0</v>
      </c>
      <c r="I275" s="136">
        <v>0</v>
      </c>
      <c r="J275" s="136">
        <v>0</v>
      </c>
      <c r="K275" s="136">
        <v>31146</v>
      </c>
      <c r="L275" s="136">
        <v>61971</v>
      </c>
      <c r="M275" s="136">
        <v>25670</v>
      </c>
      <c r="N275" s="136">
        <v>337844</v>
      </c>
      <c r="O275" s="136">
        <v>543744</v>
      </c>
      <c r="P275" s="136">
        <v>682019</v>
      </c>
      <c r="Q275" s="136">
        <v>1182707</v>
      </c>
      <c r="R275" s="136">
        <v>1243923</v>
      </c>
      <c r="S275" s="136">
        <v>1248608</v>
      </c>
      <c r="T275" s="136">
        <v>1022605</v>
      </c>
      <c r="U275" s="136">
        <v>1900010</v>
      </c>
      <c r="V275" s="136">
        <v>4143578</v>
      </c>
      <c r="W275" s="136">
        <v>4811187</v>
      </c>
      <c r="X275" s="136">
        <v>2772641</v>
      </c>
      <c r="Y275" s="136">
        <v>4788261</v>
      </c>
      <c r="Z275" s="136">
        <v>4234527</v>
      </c>
      <c r="AA275" s="136">
        <v>3902155</v>
      </c>
      <c r="AB275" s="136">
        <v>2200462</v>
      </c>
    </row>
    <row r="276" spans="1:28">
      <c r="A276" s="136" t="s">
        <v>574</v>
      </c>
      <c r="B276" s="136" t="s">
        <v>580</v>
      </c>
      <c r="C276" s="136" t="s">
        <v>886</v>
      </c>
      <c r="D276" s="144" t="s">
        <v>887</v>
      </c>
      <c r="E276" s="136">
        <v>439022</v>
      </c>
      <c r="F276" s="136">
        <v>101959</v>
      </c>
      <c r="G276" s="136">
        <v>3476</v>
      </c>
      <c r="H276" s="136">
        <v>1765</v>
      </c>
      <c r="I276" s="136">
        <v>1765</v>
      </c>
      <c r="J276" s="136">
        <v>1765</v>
      </c>
      <c r="K276" s="136">
        <v>1765</v>
      </c>
      <c r="L276" s="136">
        <v>1487</v>
      </c>
      <c r="M276" s="136">
        <v>2042</v>
      </c>
      <c r="N276" s="136">
        <v>1246</v>
      </c>
      <c r="O276" s="136">
        <v>1995</v>
      </c>
      <c r="P276" s="136">
        <v>40393</v>
      </c>
      <c r="Q276" s="136">
        <v>170648</v>
      </c>
      <c r="R276" s="136">
        <v>311597</v>
      </c>
      <c r="S276" s="136">
        <v>419630</v>
      </c>
      <c r="T276" s="136">
        <v>1126052</v>
      </c>
      <c r="U276" s="136">
        <v>1025811</v>
      </c>
      <c r="V276" s="136">
        <v>1074695</v>
      </c>
      <c r="W276" s="136">
        <v>1003921</v>
      </c>
      <c r="X276" s="136">
        <v>1023029</v>
      </c>
      <c r="Y276" s="136">
        <v>1125239</v>
      </c>
      <c r="Z276" s="136">
        <v>1108649</v>
      </c>
      <c r="AA276" s="136">
        <v>751526</v>
      </c>
      <c r="AB276" s="136">
        <v>771454</v>
      </c>
    </row>
    <row r="277" spans="1:28">
      <c r="A277" s="136" t="s">
        <v>574</v>
      </c>
      <c r="B277" s="136" t="s">
        <v>580</v>
      </c>
      <c r="C277" s="136" t="s">
        <v>1031</v>
      </c>
      <c r="D277" s="144" t="s">
        <v>1032</v>
      </c>
      <c r="E277" s="136">
        <v>370489</v>
      </c>
      <c r="F277" s="136">
        <v>1510</v>
      </c>
      <c r="G277" s="136">
        <v>0</v>
      </c>
      <c r="H277" s="136">
        <v>42</v>
      </c>
      <c r="I277" s="136">
        <v>1271</v>
      </c>
      <c r="J277" s="136">
        <v>36</v>
      </c>
      <c r="K277" s="136">
        <v>207</v>
      </c>
      <c r="L277" s="136">
        <v>342</v>
      </c>
      <c r="M277" s="136">
        <v>54933</v>
      </c>
      <c r="N277" s="136">
        <v>211852</v>
      </c>
      <c r="O277" s="136">
        <v>81336</v>
      </c>
      <c r="P277" s="136">
        <v>277566</v>
      </c>
      <c r="Q277" s="136">
        <v>291942</v>
      </c>
      <c r="R277" s="136">
        <v>216109</v>
      </c>
      <c r="S277" s="136">
        <v>44254</v>
      </c>
      <c r="T277" s="136">
        <v>14784</v>
      </c>
      <c r="U277" s="136">
        <v>397179</v>
      </c>
      <c r="V277" s="136">
        <v>1168046</v>
      </c>
      <c r="W277" s="136">
        <v>613457</v>
      </c>
      <c r="X277" s="136">
        <v>1092169</v>
      </c>
      <c r="Y277" s="136">
        <v>1404339</v>
      </c>
      <c r="Z277" s="136">
        <v>816355</v>
      </c>
      <c r="AA277" s="136">
        <v>568029</v>
      </c>
      <c r="AB277" s="136">
        <v>1269067</v>
      </c>
    </row>
    <row r="278" spans="1:28">
      <c r="A278" s="136" t="s">
        <v>574</v>
      </c>
      <c r="B278" s="136" t="s">
        <v>580</v>
      </c>
      <c r="C278" s="136" t="s">
        <v>1033</v>
      </c>
      <c r="D278" s="144" t="s">
        <v>1034</v>
      </c>
      <c r="E278" s="136">
        <v>0</v>
      </c>
      <c r="F278" s="136">
        <v>0</v>
      </c>
      <c r="G278" s="136">
        <v>0</v>
      </c>
      <c r="H278" s="136">
        <v>0</v>
      </c>
      <c r="I278" s="136">
        <v>0</v>
      </c>
      <c r="J278" s="136">
        <v>0</v>
      </c>
      <c r="K278" s="136">
        <v>0</v>
      </c>
      <c r="L278" s="136">
        <v>0</v>
      </c>
      <c r="M278" s="136">
        <v>0</v>
      </c>
      <c r="N278" s="136">
        <v>0</v>
      </c>
      <c r="O278" s="136">
        <v>0</v>
      </c>
      <c r="P278" s="136">
        <v>0</v>
      </c>
      <c r="Q278" s="136">
        <v>21901</v>
      </c>
      <c r="R278" s="136">
        <v>380495</v>
      </c>
      <c r="S278" s="136">
        <v>593142</v>
      </c>
      <c r="T278" s="136">
        <v>730929</v>
      </c>
      <c r="U278" s="136">
        <v>771295</v>
      </c>
      <c r="V278" s="136">
        <v>1076700</v>
      </c>
      <c r="W278" s="136">
        <v>858519</v>
      </c>
      <c r="X278" s="136">
        <v>1518446</v>
      </c>
      <c r="Y278" s="136">
        <v>868527</v>
      </c>
      <c r="Z278" s="136">
        <v>451697</v>
      </c>
      <c r="AA278" s="136">
        <v>123719</v>
      </c>
      <c r="AB278" s="136">
        <v>4230</v>
      </c>
    </row>
    <row r="279" spans="1:28">
      <c r="A279" s="136" t="s">
        <v>574</v>
      </c>
      <c r="B279" s="136" t="s">
        <v>580</v>
      </c>
      <c r="C279" s="136" t="s">
        <v>888</v>
      </c>
      <c r="D279" s="144" t="s">
        <v>889</v>
      </c>
      <c r="E279" s="136">
        <v>293200</v>
      </c>
      <c r="F279" s="136">
        <v>90666</v>
      </c>
      <c r="G279" s="136">
        <v>66400</v>
      </c>
      <c r="H279" s="136">
        <v>191049</v>
      </c>
      <c r="I279" s="136">
        <v>203682</v>
      </c>
      <c r="J279" s="136">
        <v>549326</v>
      </c>
      <c r="K279" s="136">
        <v>657461</v>
      </c>
      <c r="L279" s="136">
        <v>478487</v>
      </c>
      <c r="M279" s="136">
        <v>667874</v>
      </c>
      <c r="N279" s="136">
        <v>1732143</v>
      </c>
      <c r="O279" s="136">
        <v>868331</v>
      </c>
      <c r="P279" s="136">
        <v>1657748</v>
      </c>
      <c r="Q279" s="136">
        <v>2026103</v>
      </c>
      <c r="R279" s="136">
        <v>1480175</v>
      </c>
      <c r="S279" s="136">
        <v>2420612</v>
      </c>
      <c r="T279" s="136">
        <v>1842171</v>
      </c>
      <c r="U279" s="136">
        <v>2157448</v>
      </c>
      <c r="V279" s="136">
        <v>1989067</v>
      </c>
      <c r="W279" s="136">
        <v>2311700</v>
      </c>
      <c r="X279" s="136">
        <v>1301910</v>
      </c>
      <c r="Y279" s="136">
        <v>1533321</v>
      </c>
      <c r="Z279" s="136">
        <v>1237926</v>
      </c>
      <c r="AA279" s="136">
        <v>1604497</v>
      </c>
      <c r="AB279" s="136">
        <v>526594</v>
      </c>
    </row>
    <row r="280" spans="1:28">
      <c r="A280" s="136" t="s">
        <v>574</v>
      </c>
      <c r="B280" s="136" t="s">
        <v>580</v>
      </c>
      <c r="C280" s="136" t="s">
        <v>1035</v>
      </c>
      <c r="D280" s="144" t="s">
        <v>1036</v>
      </c>
      <c r="E280" s="136">
        <v>11902</v>
      </c>
      <c r="F280" s="136">
        <v>0</v>
      </c>
      <c r="G280" s="136">
        <v>13</v>
      </c>
      <c r="H280" s="136">
        <v>32</v>
      </c>
      <c r="I280" s="136">
        <v>0</v>
      </c>
      <c r="J280" s="136">
        <v>0</v>
      </c>
      <c r="K280" s="136">
        <v>282</v>
      </c>
      <c r="L280" s="136">
        <v>0</v>
      </c>
      <c r="M280" s="136">
        <v>0</v>
      </c>
      <c r="N280" s="136">
        <v>0</v>
      </c>
      <c r="O280" s="136">
        <v>0</v>
      </c>
      <c r="P280" s="136">
        <v>30211</v>
      </c>
      <c r="Q280" s="136">
        <v>221968</v>
      </c>
      <c r="R280" s="136">
        <v>433965</v>
      </c>
      <c r="S280" s="136">
        <v>459810</v>
      </c>
      <c r="T280" s="136">
        <v>641092</v>
      </c>
      <c r="U280" s="136">
        <v>987865</v>
      </c>
      <c r="V280" s="136">
        <v>1213121</v>
      </c>
      <c r="W280" s="136">
        <v>1045146</v>
      </c>
      <c r="X280" s="136">
        <v>1406262</v>
      </c>
      <c r="Y280" s="136">
        <v>751898</v>
      </c>
      <c r="Z280" s="136">
        <v>465084</v>
      </c>
      <c r="AA280" s="136">
        <v>361256</v>
      </c>
      <c r="AB280" s="136">
        <v>137027</v>
      </c>
    </row>
    <row r="281" spans="1:28">
      <c r="A281" s="136" t="s">
        <v>574</v>
      </c>
      <c r="B281" s="136" t="s">
        <v>580</v>
      </c>
      <c r="C281" s="136" t="s">
        <v>581</v>
      </c>
      <c r="D281" s="144" t="s">
        <v>582</v>
      </c>
      <c r="E281" s="136">
        <v>317773</v>
      </c>
      <c r="F281" s="136">
        <v>285019</v>
      </c>
      <c r="G281" s="136">
        <v>225727</v>
      </c>
      <c r="H281" s="136">
        <v>157587</v>
      </c>
      <c r="I281" s="136">
        <v>141887</v>
      </c>
      <c r="J281" s="136">
        <v>190182</v>
      </c>
      <c r="K281" s="136">
        <v>410308</v>
      </c>
      <c r="L281" s="136">
        <v>693353</v>
      </c>
      <c r="M281" s="136">
        <v>1803187</v>
      </c>
      <c r="N281" s="136">
        <v>1094937</v>
      </c>
      <c r="O281" s="136">
        <v>1456180</v>
      </c>
      <c r="P281" s="136">
        <v>680075</v>
      </c>
      <c r="Q281" s="136">
        <v>1475330</v>
      </c>
      <c r="R281" s="136">
        <v>1917560</v>
      </c>
      <c r="S281" s="136">
        <v>1472465</v>
      </c>
      <c r="T281" s="136">
        <v>1563393</v>
      </c>
      <c r="U281" s="136">
        <v>2521594</v>
      </c>
      <c r="V281" s="136">
        <v>1848686</v>
      </c>
      <c r="W281" s="136">
        <v>2159928</v>
      </c>
      <c r="X281" s="136">
        <v>1549837</v>
      </c>
      <c r="Y281" s="136">
        <v>1947300</v>
      </c>
      <c r="Z281" s="136">
        <v>2135290</v>
      </c>
      <c r="AA281" s="136">
        <v>1807914</v>
      </c>
      <c r="AB281" s="136">
        <v>1625389</v>
      </c>
    </row>
    <row r="282" spans="1:28">
      <c r="A282" s="136" t="s">
        <v>574</v>
      </c>
      <c r="B282" s="136" t="s">
        <v>580</v>
      </c>
      <c r="C282" s="136" t="s">
        <v>1037</v>
      </c>
      <c r="D282" s="144" t="s">
        <v>1038</v>
      </c>
      <c r="E282" s="136">
        <v>476360</v>
      </c>
      <c r="F282" s="136">
        <v>119530</v>
      </c>
      <c r="G282" s="136">
        <v>7262</v>
      </c>
      <c r="H282" s="136">
        <v>414</v>
      </c>
      <c r="I282" s="136">
        <v>943</v>
      </c>
      <c r="J282" s="136">
        <v>943</v>
      </c>
      <c r="K282" s="136">
        <v>943</v>
      </c>
      <c r="L282" s="136">
        <v>943</v>
      </c>
      <c r="M282" s="136">
        <v>18807</v>
      </c>
      <c r="N282" s="136">
        <v>28759</v>
      </c>
      <c r="O282" s="136">
        <v>2079</v>
      </c>
      <c r="P282" s="136">
        <v>53909</v>
      </c>
      <c r="Q282" s="136">
        <v>81151</v>
      </c>
      <c r="R282" s="136">
        <v>261980</v>
      </c>
      <c r="S282" s="136">
        <v>282556</v>
      </c>
      <c r="T282" s="136">
        <v>124798</v>
      </c>
      <c r="U282" s="136">
        <v>280905</v>
      </c>
      <c r="V282" s="136">
        <v>556160</v>
      </c>
      <c r="W282" s="136">
        <v>553208</v>
      </c>
      <c r="X282" s="136">
        <v>620835</v>
      </c>
      <c r="Y282" s="136">
        <v>438211</v>
      </c>
      <c r="Z282" s="136">
        <v>602462</v>
      </c>
      <c r="AA282" s="136">
        <v>500964</v>
      </c>
      <c r="AB282" s="136">
        <v>527932</v>
      </c>
    </row>
    <row r="283" spans="1:28">
      <c r="A283" s="136" t="s">
        <v>574</v>
      </c>
      <c r="B283" s="136" t="s">
        <v>583</v>
      </c>
      <c r="C283" s="136" t="s">
        <v>890</v>
      </c>
      <c r="D283" s="144" t="s">
        <v>891</v>
      </c>
      <c r="E283" s="136">
        <v>59484</v>
      </c>
      <c r="F283" s="136">
        <v>20110</v>
      </c>
      <c r="G283" s="136">
        <v>2719</v>
      </c>
      <c r="H283" s="136">
        <v>830</v>
      </c>
      <c r="I283" s="136">
        <v>61199</v>
      </c>
      <c r="J283" s="136">
        <v>91120</v>
      </c>
      <c r="K283" s="136">
        <v>491489</v>
      </c>
      <c r="L283" s="136">
        <v>228818</v>
      </c>
      <c r="M283" s="136">
        <v>335996</v>
      </c>
      <c r="N283" s="136">
        <v>245568</v>
      </c>
      <c r="O283" s="136">
        <v>222191</v>
      </c>
      <c r="P283" s="136">
        <v>692777</v>
      </c>
      <c r="Q283" s="136">
        <v>642112</v>
      </c>
      <c r="R283" s="136">
        <v>457432</v>
      </c>
      <c r="S283" s="136">
        <v>933838</v>
      </c>
      <c r="T283" s="136">
        <v>1855118</v>
      </c>
      <c r="U283" s="136">
        <v>2074902</v>
      </c>
      <c r="V283" s="136">
        <v>2653049</v>
      </c>
      <c r="W283" s="136">
        <v>1899870</v>
      </c>
      <c r="X283" s="136">
        <v>1953144</v>
      </c>
      <c r="Y283" s="136">
        <v>1692227</v>
      </c>
      <c r="Z283" s="136">
        <v>2753041</v>
      </c>
      <c r="AA283" s="136">
        <v>1620512</v>
      </c>
      <c r="AB283" s="136">
        <v>834687</v>
      </c>
    </row>
    <row r="284" spans="1:28">
      <c r="A284" s="136" t="s">
        <v>574</v>
      </c>
      <c r="B284" s="136" t="s">
        <v>583</v>
      </c>
      <c r="C284" s="136" t="s">
        <v>892</v>
      </c>
      <c r="D284" s="144" t="s">
        <v>893</v>
      </c>
      <c r="E284" s="136">
        <v>444529</v>
      </c>
      <c r="F284" s="136">
        <v>3285</v>
      </c>
      <c r="G284" s="136">
        <v>0</v>
      </c>
      <c r="H284" s="136">
        <v>0</v>
      </c>
      <c r="I284" s="136">
        <v>0</v>
      </c>
      <c r="J284" s="136">
        <v>0</v>
      </c>
      <c r="K284" s="136">
        <v>0</v>
      </c>
      <c r="L284" s="136">
        <v>0</v>
      </c>
      <c r="M284" s="136">
        <v>26239</v>
      </c>
      <c r="N284" s="136">
        <v>155977</v>
      </c>
      <c r="O284" s="136">
        <v>135973</v>
      </c>
      <c r="P284" s="136">
        <v>547834</v>
      </c>
      <c r="Q284" s="136">
        <v>640128</v>
      </c>
      <c r="R284" s="136">
        <v>436604</v>
      </c>
      <c r="S284" s="136">
        <v>284252</v>
      </c>
      <c r="T284" s="136">
        <v>1122328</v>
      </c>
      <c r="U284" s="136">
        <v>1419645</v>
      </c>
      <c r="V284" s="136">
        <v>1619483</v>
      </c>
      <c r="W284" s="136">
        <v>1650537</v>
      </c>
      <c r="X284" s="136">
        <v>2049199</v>
      </c>
      <c r="Y284" s="136">
        <v>1833170</v>
      </c>
      <c r="Z284" s="136">
        <v>1271706</v>
      </c>
      <c r="AA284" s="136">
        <v>1756643</v>
      </c>
      <c r="AB284" s="136">
        <v>1390285</v>
      </c>
    </row>
    <row r="285" spans="1:28">
      <c r="A285" s="136" t="s">
        <v>574</v>
      </c>
      <c r="B285" s="136" t="s">
        <v>583</v>
      </c>
      <c r="C285" s="136" t="s">
        <v>677</v>
      </c>
      <c r="D285" s="144" t="s">
        <v>678</v>
      </c>
      <c r="E285" s="136">
        <v>600631</v>
      </c>
      <c r="F285" s="136">
        <v>4803</v>
      </c>
      <c r="G285" s="136">
        <v>1750</v>
      </c>
      <c r="H285" s="136">
        <v>3622</v>
      </c>
      <c r="I285" s="136">
        <v>5212</v>
      </c>
      <c r="J285" s="136">
        <v>898075</v>
      </c>
      <c r="K285" s="136">
        <v>865680</v>
      </c>
      <c r="L285" s="136">
        <v>4290181</v>
      </c>
      <c r="M285" s="136">
        <v>5489223</v>
      </c>
      <c r="N285" s="136">
        <v>3567074</v>
      </c>
      <c r="O285" s="136">
        <v>5515476</v>
      </c>
      <c r="P285" s="136">
        <v>1565571</v>
      </c>
      <c r="Q285" s="136">
        <v>5197113</v>
      </c>
      <c r="R285" s="136">
        <v>3208034</v>
      </c>
      <c r="S285" s="136">
        <v>6074471</v>
      </c>
      <c r="T285" s="136">
        <v>10726232</v>
      </c>
      <c r="U285" s="136">
        <v>10222701</v>
      </c>
      <c r="V285" s="136">
        <v>5777730</v>
      </c>
      <c r="W285" s="136">
        <v>10019900</v>
      </c>
      <c r="X285" s="136">
        <v>5015186</v>
      </c>
      <c r="Y285" s="136">
        <v>12805911</v>
      </c>
      <c r="Z285" s="136">
        <v>8530475</v>
      </c>
      <c r="AA285" s="136">
        <v>7256567</v>
      </c>
      <c r="AB285" s="136">
        <v>2002909</v>
      </c>
    </row>
    <row r="286" spans="1:28">
      <c r="A286" s="136" t="s">
        <v>574</v>
      </c>
      <c r="B286" s="136" t="s">
        <v>583</v>
      </c>
      <c r="C286" s="136" t="s">
        <v>894</v>
      </c>
      <c r="D286" s="144" t="s">
        <v>895</v>
      </c>
      <c r="E286" s="136">
        <v>17109</v>
      </c>
      <c r="F286" s="136">
        <v>0</v>
      </c>
      <c r="G286" s="136">
        <v>0</v>
      </c>
      <c r="H286" s="136">
        <v>0</v>
      </c>
      <c r="I286" s="136">
        <v>9853</v>
      </c>
      <c r="J286" s="136">
        <v>10245</v>
      </c>
      <c r="K286" s="136">
        <v>65207</v>
      </c>
      <c r="L286" s="136">
        <v>322600</v>
      </c>
      <c r="M286" s="136">
        <v>828072</v>
      </c>
      <c r="N286" s="136">
        <v>1018866</v>
      </c>
      <c r="O286" s="136">
        <v>862426</v>
      </c>
      <c r="P286" s="136">
        <v>1117141</v>
      </c>
      <c r="Q286" s="136">
        <v>1065197</v>
      </c>
      <c r="R286" s="136">
        <v>1052644</v>
      </c>
      <c r="S286" s="136">
        <v>1316338</v>
      </c>
      <c r="T286" s="136">
        <v>1346680</v>
      </c>
      <c r="U286" s="136">
        <v>1799574</v>
      </c>
      <c r="V286" s="136">
        <v>1575391</v>
      </c>
      <c r="W286" s="136">
        <v>1232193</v>
      </c>
      <c r="X286" s="136">
        <v>2183646</v>
      </c>
      <c r="Y286" s="136">
        <v>2252435</v>
      </c>
      <c r="Z286" s="136">
        <v>1154466</v>
      </c>
      <c r="AA286" s="136">
        <v>709014</v>
      </c>
      <c r="AB286" s="136">
        <v>549558</v>
      </c>
    </row>
    <row r="287" spans="1:28">
      <c r="A287" s="136" t="s">
        <v>574</v>
      </c>
      <c r="B287" s="136" t="s">
        <v>583</v>
      </c>
      <c r="C287" s="136" t="s">
        <v>1039</v>
      </c>
      <c r="D287" s="144" t="s">
        <v>1040</v>
      </c>
      <c r="E287" s="136">
        <v>307358</v>
      </c>
      <c r="F287" s="136">
        <v>97119</v>
      </c>
      <c r="G287" s="136">
        <v>15913</v>
      </c>
      <c r="H287" s="136">
        <v>7082</v>
      </c>
      <c r="I287" s="136">
        <v>0</v>
      </c>
      <c r="J287" s="136">
        <v>15257</v>
      </c>
      <c r="K287" s="136">
        <v>38944</v>
      </c>
      <c r="L287" s="136">
        <v>66598</v>
      </c>
      <c r="M287" s="136">
        <v>160313</v>
      </c>
      <c r="N287" s="136">
        <v>126348</v>
      </c>
      <c r="O287" s="136">
        <v>148966</v>
      </c>
      <c r="P287" s="136">
        <v>147212</v>
      </c>
      <c r="Q287" s="136">
        <v>110519</v>
      </c>
      <c r="R287" s="136">
        <v>107257</v>
      </c>
      <c r="S287" s="136">
        <v>119929</v>
      </c>
      <c r="T287" s="136">
        <v>57081</v>
      </c>
      <c r="U287" s="136">
        <v>84706</v>
      </c>
      <c r="V287" s="136">
        <v>125946</v>
      </c>
      <c r="W287" s="136">
        <v>174603</v>
      </c>
      <c r="X287" s="136">
        <v>240046</v>
      </c>
      <c r="Y287" s="136">
        <v>404327</v>
      </c>
      <c r="Z287" s="136">
        <v>312504</v>
      </c>
      <c r="AA287" s="136">
        <v>297145</v>
      </c>
      <c r="AB287" s="136">
        <v>365143</v>
      </c>
    </row>
    <row r="288" spans="1:28">
      <c r="A288" s="136" t="s">
        <v>574</v>
      </c>
      <c r="B288" s="136" t="s">
        <v>583</v>
      </c>
      <c r="C288" s="136" t="s">
        <v>896</v>
      </c>
      <c r="D288" s="144" t="s">
        <v>897</v>
      </c>
      <c r="E288" s="136">
        <v>279074</v>
      </c>
      <c r="F288" s="136">
        <v>129265</v>
      </c>
      <c r="G288" s="136">
        <v>3528</v>
      </c>
      <c r="H288" s="136">
        <v>0</v>
      </c>
      <c r="I288" s="136">
        <v>0</v>
      </c>
      <c r="J288" s="136">
        <v>0</v>
      </c>
      <c r="K288" s="136">
        <v>0</v>
      </c>
      <c r="L288" s="136">
        <v>0</v>
      </c>
      <c r="M288" s="136">
        <v>191368</v>
      </c>
      <c r="N288" s="136">
        <v>674346</v>
      </c>
      <c r="O288" s="136">
        <v>318570</v>
      </c>
      <c r="P288" s="136">
        <v>1051539</v>
      </c>
      <c r="Q288" s="136">
        <v>1247885</v>
      </c>
      <c r="R288" s="136">
        <v>1440077</v>
      </c>
      <c r="S288" s="136">
        <v>2124611</v>
      </c>
      <c r="T288" s="136">
        <v>2841331</v>
      </c>
      <c r="U288" s="136">
        <v>3164881</v>
      </c>
      <c r="V288" s="136">
        <v>3862545</v>
      </c>
      <c r="W288" s="136">
        <v>3712562</v>
      </c>
      <c r="X288" s="136">
        <v>3576826</v>
      </c>
      <c r="Y288" s="136">
        <v>3712496</v>
      </c>
      <c r="Z288" s="136">
        <v>2740675</v>
      </c>
      <c r="AA288" s="136">
        <v>1717470</v>
      </c>
      <c r="AB288" s="136">
        <v>721087</v>
      </c>
    </row>
    <row r="289" spans="1:28">
      <c r="A289" s="136" t="s">
        <v>574</v>
      </c>
      <c r="B289" s="136" t="s">
        <v>583</v>
      </c>
      <c r="C289" s="136" t="s">
        <v>898</v>
      </c>
      <c r="D289" s="144" t="s">
        <v>899</v>
      </c>
      <c r="E289" s="136">
        <v>374501</v>
      </c>
      <c r="F289" s="136">
        <v>8218</v>
      </c>
      <c r="G289" s="136">
        <v>0</v>
      </c>
      <c r="H289" s="136">
        <v>0</v>
      </c>
      <c r="I289" s="136">
        <v>0</v>
      </c>
      <c r="J289" s="136">
        <v>0</v>
      </c>
      <c r="K289" s="136">
        <v>0</v>
      </c>
      <c r="L289" s="136">
        <v>14875</v>
      </c>
      <c r="M289" s="136">
        <v>36904</v>
      </c>
      <c r="N289" s="136">
        <v>32060</v>
      </c>
      <c r="O289" s="136">
        <v>147918</v>
      </c>
      <c r="P289" s="136">
        <v>266595</v>
      </c>
      <c r="Q289" s="136">
        <v>850062</v>
      </c>
      <c r="R289" s="136">
        <v>788898</v>
      </c>
      <c r="S289" s="136">
        <v>631564</v>
      </c>
      <c r="T289" s="136">
        <v>590820</v>
      </c>
      <c r="U289" s="136">
        <v>1875297</v>
      </c>
      <c r="V289" s="136">
        <v>1431290</v>
      </c>
      <c r="W289" s="136">
        <v>2092581</v>
      </c>
      <c r="X289" s="136">
        <v>1992417</v>
      </c>
      <c r="Y289" s="136">
        <v>1740621</v>
      </c>
      <c r="Z289" s="136">
        <v>1828402</v>
      </c>
      <c r="AA289" s="136">
        <v>1786883</v>
      </c>
      <c r="AB289" s="136">
        <v>1578642</v>
      </c>
    </row>
    <row r="290" spans="1:28">
      <c r="A290" s="136" t="s">
        <v>574</v>
      </c>
      <c r="B290" s="136" t="s">
        <v>583</v>
      </c>
      <c r="C290" s="136" t="s">
        <v>584</v>
      </c>
      <c r="D290" s="144" t="s">
        <v>585</v>
      </c>
      <c r="E290" s="136">
        <v>88576</v>
      </c>
      <c r="F290" s="136">
        <v>6611</v>
      </c>
      <c r="G290" s="136">
        <v>5391</v>
      </c>
      <c r="H290" s="136">
        <v>31130</v>
      </c>
      <c r="I290" s="136">
        <v>234847</v>
      </c>
      <c r="J290" s="136">
        <v>1387988</v>
      </c>
      <c r="K290" s="136">
        <v>2025928</v>
      </c>
      <c r="L290" s="136">
        <v>4602521</v>
      </c>
      <c r="M290" s="136">
        <v>7006548</v>
      </c>
      <c r="N290" s="136">
        <v>6021801</v>
      </c>
      <c r="O290" s="136">
        <v>7133570</v>
      </c>
      <c r="P290" s="136">
        <v>6132538</v>
      </c>
      <c r="Q290" s="136">
        <v>4443039</v>
      </c>
      <c r="R290" s="136">
        <v>3938853</v>
      </c>
      <c r="S290" s="136">
        <v>5954325</v>
      </c>
      <c r="T290" s="136">
        <v>15400254</v>
      </c>
      <c r="U290" s="136">
        <v>16454471</v>
      </c>
      <c r="V290" s="136">
        <v>8288645</v>
      </c>
      <c r="W290" s="136">
        <v>13235625</v>
      </c>
      <c r="X290" s="136">
        <v>8776455</v>
      </c>
      <c r="Y290" s="136">
        <v>19813148</v>
      </c>
      <c r="Z290" s="136">
        <v>17505301</v>
      </c>
      <c r="AA290" s="136">
        <v>3121335</v>
      </c>
      <c r="AB290" s="136">
        <v>813121</v>
      </c>
    </row>
    <row r="291" spans="1:28">
      <c r="A291" s="136" t="s">
        <v>574</v>
      </c>
      <c r="B291" s="136" t="s">
        <v>583</v>
      </c>
      <c r="C291" s="136" t="s">
        <v>1041</v>
      </c>
      <c r="D291" s="144" t="s">
        <v>1042</v>
      </c>
      <c r="E291" s="136">
        <v>91784</v>
      </c>
      <c r="F291" s="136">
        <v>3358</v>
      </c>
      <c r="G291" s="136">
        <v>0</v>
      </c>
      <c r="H291" s="136">
        <v>0</v>
      </c>
      <c r="I291" s="136">
        <v>3539</v>
      </c>
      <c r="J291" s="136">
        <v>42281</v>
      </c>
      <c r="K291" s="136">
        <v>143672</v>
      </c>
      <c r="L291" s="136">
        <v>140559</v>
      </c>
      <c r="M291" s="136">
        <v>377268</v>
      </c>
      <c r="N291" s="136">
        <v>228826</v>
      </c>
      <c r="O291" s="136">
        <v>163940</v>
      </c>
      <c r="P291" s="136">
        <v>419384</v>
      </c>
      <c r="Q291" s="136">
        <v>463175</v>
      </c>
      <c r="R291" s="136">
        <v>375976</v>
      </c>
      <c r="S291" s="136">
        <v>388081</v>
      </c>
      <c r="T291" s="136">
        <v>679144</v>
      </c>
      <c r="U291" s="136">
        <v>532205</v>
      </c>
      <c r="V291" s="136">
        <v>771524</v>
      </c>
      <c r="W291" s="136">
        <v>881558</v>
      </c>
      <c r="X291" s="136">
        <v>1142683</v>
      </c>
      <c r="Y291" s="136">
        <v>1399160</v>
      </c>
      <c r="Z291" s="136">
        <v>850012</v>
      </c>
      <c r="AA291" s="136">
        <v>1204505</v>
      </c>
      <c r="AB291" s="136">
        <v>866461</v>
      </c>
    </row>
    <row r="292" spans="1:28">
      <c r="A292" s="136" t="s">
        <v>574</v>
      </c>
      <c r="B292" s="136" t="s">
        <v>580</v>
      </c>
      <c r="C292" s="136" t="s">
        <v>588</v>
      </c>
      <c r="D292" s="144" t="s">
        <v>589</v>
      </c>
      <c r="E292" s="136">
        <v>127982</v>
      </c>
      <c r="F292" s="136">
        <v>277069</v>
      </c>
      <c r="G292" s="136">
        <v>312120</v>
      </c>
      <c r="H292" s="136">
        <v>544287</v>
      </c>
      <c r="I292" s="136">
        <v>521469</v>
      </c>
      <c r="J292" s="136">
        <v>329276</v>
      </c>
      <c r="K292" s="136">
        <v>497318</v>
      </c>
      <c r="L292" s="136">
        <v>360369</v>
      </c>
      <c r="M292" s="136">
        <v>291715</v>
      </c>
      <c r="N292" s="136">
        <v>643173</v>
      </c>
      <c r="O292" s="136">
        <v>634224</v>
      </c>
      <c r="P292" s="136">
        <v>951147</v>
      </c>
      <c r="Q292" s="136">
        <v>733545</v>
      </c>
      <c r="R292" s="136">
        <v>1237747</v>
      </c>
      <c r="S292" s="136">
        <v>1636092</v>
      </c>
      <c r="T292" s="136">
        <v>2235863</v>
      </c>
      <c r="U292" s="136">
        <v>2012630</v>
      </c>
      <c r="V292" s="136">
        <v>2142067</v>
      </c>
      <c r="W292" s="136">
        <v>1198974</v>
      </c>
      <c r="X292" s="136">
        <v>1960404</v>
      </c>
      <c r="Y292" s="136">
        <v>1571953</v>
      </c>
      <c r="Z292" s="136">
        <v>1549550</v>
      </c>
      <c r="AA292" s="136">
        <v>856714</v>
      </c>
      <c r="AB292" s="136">
        <v>109693</v>
      </c>
    </row>
    <row r="293" spans="1:28">
      <c r="A293" s="136" t="s">
        <v>574</v>
      </c>
      <c r="B293" s="136" t="s">
        <v>580</v>
      </c>
      <c r="C293" s="136" t="s">
        <v>1043</v>
      </c>
      <c r="D293" s="144" t="s">
        <v>1044</v>
      </c>
      <c r="E293" s="136">
        <v>102207</v>
      </c>
      <c r="F293" s="136">
        <v>6</v>
      </c>
      <c r="G293" s="136">
        <v>0</v>
      </c>
      <c r="H293" s="136">
        <v>0</v>
      </c>
      <c r="I293" s="136">
        <v>0</v>
      </c>
      <c r="J293" s="136">
        <v>0</v>
      </c>
      <c r="K293" s="136">
        <v>0</v>
      </c>
      <c r="L293" s="136">
        <v>697</v>
      </c>
      <c r="M293" s="136">
        <v>84916</v>
      </c>
      <c r="N293" s="136">
        <v>142437</v>
      </c>
      <c r="O293" s="136">
        <v>167820</v>
      </c>
      <c r="P293" s="136">
        <v>167820</v>
      </c>
      <c r="Q293" s="136">
        <v>166319</v>
      </c>
      <c r="R293" s="136">
        <v>89573</v>
      </c>
      <c r="S293" s="136">
        <v>8804</v>
      </c>
      <c r="T293" s="136">
        <v>73823</v>
      </c>
      <c r="U293" s="136">
        <v>110550</v>
      </c>
      <c r="V293" s="136">
        <v>435827</v>
      </c>
      <c r="W293" s="136">
        <v>856583</v>
      </c>
      <c r="X293" s="136">
        <v>519548</v>
      </c>
      <c r="Y293" s="136">
        <v>754579</v>
      </c>
      <c r="Z293" s="136">
        <v>941182</v>
      </c>
      <c r="AA293" s="136">
        <v>592180</v>
      </c>
      <c r="AB293" s="136">
        <v>417958</v>
      </c>
    </row>
    <row r="294" spans="1:28">
      <c r="A294" s="136" t="s">
        <v>574</v>
      </c>
      <c r="B294" s="136" t="s">
        <v>580</v>
      </c>
      <c r="C294" s="136" t="s">
        <v>1045</v>
      </c>
      <c r="D294" s="144" t="s">
        <v>1046</v>
      </c>
      <c r="E294" s="136">
        <v>23096</v>
      </c>
      <c r="F294" s="136">
        <v>2186</v>
      </c>
      <c r="G294" s="136">
        <v>0</v>
      </c>
      <c r="H294" s="136">
        <v>0</v>
      </c>
      <c r="I294" s="136">
        <v>0</v>
      </c>
      <c r="J294" s="136">
        <v>0</v>
      </c>
      <c r="K294" s="136">
        <v>0</v>
      </c>
      <c r="L294" s="136">
        <v>0</v>
      </c>
      <c r="M294" s="136">
        <v>0</v>
      </c>
      <c r="N294" s="136">
        <v>0</v>
      </c>
      <c r="O294" s="136">
        <v>0</v>
      </c>
      <c r="P294" s="136">
        <v>0</v>
      </c>
      <c r="Q294" s="136">
        <v>57011</v>
      </c>
      <c r="R294" s="136">
        <v>347790</v>
      </c>
      <c r="S294" s="136">
        <v>203440</v>
      </c>
      <c r="T294" s="136">
        <v>10452</v>
      </c>
      <c r="U294" s="136">
        <v>401694</v>
      </c>
      <c r="V294" s="136">
        <v>462706</v>
      </c>
      <c r="W294" s="136">
        <v>212421</v>
      </c>
      <c r="X294" s="136">
        <v>505402</v>
      </c>
      <c r="Y294" s="136">
        <v>1040118</v>
      </c>
      <c r="Z294" s="136">
        <v>525214</v>
      </c>
      <c r="AA294" s="136">
        <v>391478</v>
      </c>
      <c r="AB294" s="136">
        <v>337397</v>
      </c>
    </row>
    <row r="295" spans="1:28">
      <c r="A295" s="136" t="s">
        <v>574</v>
      </c>
      <c r="B295" s="136" t="s">
        <v>580</v>
      </c>
      <c r="C295" s="136" t="s">
        <v>1047</v>
      </c>
      <c r="D295" s="144" t="s">
        <v>1048</v>
      </c>
      <c r="E295" s="136">
        <v>330897</v>
      </c>
      <c r="F295" s="136">
        <v>56607</v>
      </c>
      <c r="G295" s="136">
        <v>0</v>
      </c>
      <c r="H295" s="136">
        <v>0</v>
      </c>
      <c r="I295" s="136">
        <v>0</v>
      </c>
      <c r="J295" s="136">
        <v>0</v>
      </c>
      <c r="K295" s="136">
        <v>0</v>
      </c>
      <c r="L295" s="136">
        <v>0</v>
      </c>
      <c r="M295" s="136">
        <v>6342</v>
      </c>
      <c r="N295" s="136">
        <v>47849</v>
      </c>
      <c r="O295" s="136">
        <v>76372</v>
      </c>
      <c r="P295" s="136">
        <v>180018</v>
      </c>
      <c r="Q295" s="136">
        <v>258651</v>
      </c>
      <c r="R295" s="136">
        <v>215208</v>
      </c>
      <c r="S295" s="136">
        <v>110439</v>
      </c>
      <c r="T295" s="136">
        <v>22459</v>
      </c>
      <c r="U295" s="136">
        <v>76803</v>
      </c>
      <c r="V295" s="136">
        <v>190533</v>
      </c>
      <c r="W295" s="136">
        <v>618225</v>
      </c>
      <c r="X295" s="136">
        <v>283541</v>
      </c>
      <c r="Y295" s="136">
        <v>458727</v>
      </c>
      <c r="Z295" s="136">
        <v>450548</v>
      </c>
      <c r="AA295" s="136">
        <v>468211</v>
      </c>
      <c r="AB295" s="136">
        <v>447326</v>
      </c>
    </row>
    <row r="296" spans="1:28">
      <c r="A296" s="136" t="s">
        <v>574</v>
      </c>
      <c r="B296" s="136" t="s">
        <v>580</v>
      </c>
      <c r="C296" s="136" t="s">
        <v>900</v>
      </c>
      <c r="D296" s="144" t="s">
        <v>901</v>
      </c>
      <c r="E296" s="136">
        <v>496284</v>
      </c>
      <c r="F296" s="136">
        <v>15074</v>
      </c>
      <c r="G296" s="136">
        <v>0</v>
      </c>
      <c r="H296" s="136">
        <v>0</v>
      </c>
      <c r="I296" s="136">
        <v>0</v>
      </c>
      <c r="J296" s="136">
        <v>0</v>
      </c>
      <c r="K296" s="136">
        <v>0</v>
      </c>
      <c r="L296" s="136">
        <v>0</v>
      </c>
      <c r="M296" s="136">
        <v>0</v>
      </c>
      <c r="N296" s="136">
        <v>0</v>
      </c>
      <c r="O296" s="136">
        <v>0</v>
      </c>
      <c r="P296" s="136">
        <v>104165</v>
      </c>
      <c r="Q296" s="136">
        <v>249570</v>
      </c>
      <c r="R296" s="136">
        <v>342880</v>
      </c>
      <c r="S296" s="136">
        <v>182287</v>
      </c>
      <c r="T296" s="136">
        <v>166306</v>
      </c>
      <c r="U296" s="136">
        <v>329573</v>
      </c>
      <c r="V296" s="136">
        <v>546521</v>
      </c>
      <c r="W296" s="136">
        <v>663389</v>
      </c>
      <c r="X296" s="136">
        <v>791744</v>
      </c>
      <c r="Y296" s="136">
        <v>910417</v>
      </c>
      <c r="Z296" s="136">
        <v>930786</v>
      </c>
      <c r="AA296" s="136">
        <v>836567</v>
      </c>
      <c r="AB296" s="136">
        <v>884594</v>
      </c>
    </row>
    <row r="297" spans="1:28">
      <c r="A297" s="136" t="s">
        <v>574</v>
      </c>
      <c r="B297" s="136" t="s">
        <v>580</v>
      </c>
      <c r="C297" s="136" t="s">
        <v>902</v>
      </c>
      <c r="D297" s="144" t="s">
        <v>903</v>
      </c>
      <c r="E297" s="136">
        <v>306856</v>
      </c>
      <c r="F297" s="136">
        <v>1758</v>
      </c>
      <c r="G297" s="136">
        <v>3</v>
      </c>
      <c r="H297" s="136">
        <v>0</v>
      </c>
      <c r="I297" s="136">
        <v>0</v>
      </c>
      <c r="J297" s="136">
        <v>0</v>
      </c>
      <c r="K297" s="136">
        <v>0</v>
      </c>
      <c r="L297" s="136">
        <v>0</v>
      </c>
      <c r="M297" s="136">
        <v>400</v>
      </c>
      <c r="N297" s="136">
        <v>11</v>
      </c>
      <c r="O297" s="136">
        <v>9648</v>
      </c>
      <c r="P297" s="136">
        <v>258186</v>
      </c>
      <c r="Q297" s="136">
        <v>191044</v>
      </c>
      <c r="R297" s="136">
        <v>305980</v>
      </c>
      <c r="S297" s="136">
        <v>269086</v>
      </c>
      <c r="T297" s="136">
        <v>86525</v>
      </c>
      <c r="U297" s="136">
        <v>155049</v>
      </c>
      <c r="V297" s="136">
        <v>845519</v>
      </c>
      <c r="W297" s="136">
        <v>1044703</v>
      </c>
      <c r="X297" s="136">
        <v>1069002</v>
      </c>
      <c r="Y297" s="136">
        <v>1142677</v>
      </c>
      <c r="Z297" s="136">
        <v>1342351</v>
      </c>
      <c r="AA297" s="136">
        <v>1200022</v>
      </c>
      <c r="AB297" s="136">
        <v>1172237</v>
      </c>
    </row>
    <row r="298" spans="1:28">
      <c r="A298" s="136" t="s">
        <v>574</v>
      </c>
      <c r="B298" s="136" t="s">
        <v>590</v>
      </c>
      <c r="C298" s="136" t="s">
        <v>591</v>
      </c>
      <c r="D298" s="144" t="s">
        <v>592</v>
      </c>
      <c r="E298" s="136">
        <v>16102</v>
      </c>
      <c r="F298" s="136">
        <v>0</v>
      </c>
      <c r="G298" s="136">
        <v>0</v>
      </c>
      <c r="H298" s="136">
        <v>0</v>
      </c>
      <c r="I298" s="136">
        <v>1478</v>
      </c>
      <c r="J298" s="136">
        <v>7418</v>
      </c>
      <c r="K298" s="136">
        <v>3618762</v>
      </c>
      <c r="L298" s="136">
        <v>10287088</v>
      </c>
      <c r="M298" s="136">
        <v>5707843</v>
      </c>
      <c r="N298" s="136">
        <v>9291948</v>
      </c>
      <c r="O298" s="136">
        <v>3510367</v>
      </c>
      <c r="P298" s="136">
        <v>7718164</v>
      </c>
      <c r="Q298" s="136">
        <v>8790558</v>
      </c>
      <c r="R298" s="136">
        <v>6769560</v>
      </c>
      <c r="S298" s="136">
        <v>8405152</v>
      </c>
      <c r="T298" s="136">
        <v>15791142</v>
      </c>
      <c r="U298" s="136">
        <v>12864027</v>
      </c>
      <c r="V298" s="136">
        <v>9745621</v>
      </c>
      <c r="W298" s="136">
        <v>15674806</v>
      </c>
      <c r="X298" s="136">
        <v>16750903</v>
      </c>
      <c r="Y298" s="136">
        <v>16427552</v>
      </c>
      <c r="Z298" s="136">
        <v>13825784</v>
      </c>
      <c r="AA298" s="136">
        <v>2731861</v>
      </c>
      <c r="AB298" s="136">
        <v>140445</v>
      </c>
    </row>
    <row r="299" spans="1:28">
      <c r="A299" s="136" t="s">
        <v>574</v>
      </c>
      <c r="B299" s="136" t="s">
        <v>590</v>
      </c>
      <c r="C299" s="136" t="s">
        <v>593</v>
      </c>
      <c r="D299" s="144" t="s">
        <v>594</v>
      </c>
      <c r="E299" s="136">
        <v>240424</v>
      </c>
      <c r="F299" s="136">
        <v>10445</v>
      </c>
      <c r="G299" s="136">
        <v>9027</v>
      </c>
      <c r="H299" s="136">
        <v>172618</v>
      </c>
      <c r="I299" s="136">
        <v>259450</v>
      </c>
      <c r="J299" s="136">
        <v>182695</v>
      </c>
      <c r="K299" s="136">
        <v>341940</v>
      </c>
      <c r="L299" s="136">
        <v>236981</v>
      </c>
      <c r="M299" s="136">
        <v>166509</v>
      </c>
      <c r="N299" s="136">
        <v>32065</v>
      </c>
      <c r="O299" s="136">
        <v>10280</v>
      </c>
      <c r="P299" s="136">
        <v>40825</v>
      </c>
      <c r="Q299" s="136">
        <v>146793</v>
      </c>
      <c r="R299" s="136">
        <v>552448</v>
      </c>
      <c r="S299" s="136">
        <v>1053648</v>
      </c>
      <c r="T299" s="136">
        <v>1776632</v>
      </c>
      <c r="U299" s="136">
        <v>1503802</v>
      </c>
      <c r="V299" s="136">
        <v>2033557</v>
      </c>
      <c r="W299" s="136">
        <v>2049374</v>
      </c>
      <c r="X299" s="136">
        <v>2156271</v>
      </c>
      <c r="Y299" s="136">
        <v>2332482</v>
      </c>
      <c r="Z299" s="136">
        <v>2147943</v>
      </c>
      <c r="AA299" s="136">
        <v>1638099</v>
      </c>
      <c r="AB299" s="136">
        <v>730637</v>
      </c>
    </row>
    <row r="300" spans="1:28">
      <c r="A300" s="136" t="s">
        <v>574</v>
      </c>
      <c r="B300" s="136" t="s">
        <v>590</v>
      </c>
      <c r="C300" s="136" t="s">
        <v>597</v>
      </c>
      <c r="D300" s="144" t="s">
        <v>598</v>
      </c>
      <c r="E300" s="136">
        <v>410467</v>
      </c>
      <c r="F300" s="136">
        <v>0</v>
      </c>
      <c r="G300" s="136">
        <v>0</v>
      </c>
      <c r="H300" s="136">
        <v>400</v>
      </c>
      <c r="I300" s="136">
        <v>0</v>
      </c>
      <c r="J300" s="136">
        <v>3140</v>
      </c>
      <c r="K300" s="136">
        <v>41129</v>
      </c>
      <c r="L300" s="136">
        <v>118806</v>
      </c>
      <c r="M300" s="136">
        <v>364059</v>
      </c>
      <c r="N300" s="136">
        <v>751463</v>
      </c>
      <c r="O300" s="136">
        <v>922290</v>
      </c>
      <c r="P300" s="136">
        <v>1964559</v>
      </c>
      <c r="Q300" s="136">
        <v>2038617</v>
      </c>
      <c r="R300" s="136">
        <v>2380003</v>
      </c>
      <c r="S300" s="136">
        <v>2596561</v>
      </c>
      <c r="T300" s="136">
        <v>2016689</v>
      </c>
      <c r="U300" s="136">
        <v>3724163</v>
      </c>
      <c r="V300" s="136">
        <v>4811052</v>
      </c>
      <c r="W300" s="136">
        <v>3254507</v>
      </c>
      <c r="X300" s="136">
        <v>5829067</v>
      </c>
      <c r="Y300" s="136">
        <v>3605188</v>
      </c>
      <c r="Z300" s="136">
        <v>3723751</v>
      </c>
      <c r="AA300" s="136">
        <v>3321231</v>
      </c>
      <c r="AB300" s="136">
        <v>3539092</v>
      </c>
    </row>
    <row r="301" spans="1:28">
      <c r="A301" s="136" t="s">
        <v>574</v>
      </c>
      <c r="B301" s="136" t="s">
        <v>599</v>
      </c>
      <c r="C301" s="136" t="s">
        <v>1049</v>
      </c>
      <c r="D301" s="144" t="s">
        <v>1050</v>
      </c>
      <c r="E301" s="136">
        <v>163364</v>
      </c>
      <c r="F301" s="136">
        <v>0</v>
      </c>
      <c r="G301" s="136">
        <v>0</v>
      </c>
      <c r="H301" s="136">
        <v>0</v>
      </c>
      <c r="I301" s="136">
        <v>0</v>
      </c>
      <c r="J301" s="136">
        <v>0</v>
      </c>
      <c r="K301" s="136">
        <v>10387</v>
      </c>
      <c r="L301" s="136">
        <v>17174</v>
      </c>
      <c r="M301" s="136">
        <v>41081</v>
      </c>
      <c r="N301" s="136">
        <v>37293</v>
      </c>
      <c r="O301" s="136">
        <v>22298</v>
      </c>
      <c r="P301" s="136">
        <v>136264</v>
      </c>
      <c r="Q301" s="136">
        <v>143435</v>
      </c>
      <c r="R301" s="136">
        <v>147996</v>
      </c>
      <c r="S301" s="136">
        <v>261737</v>
      </c>
      <c r="T301" s="136">
        <v>235260</v>
      </c>
      <c r="U301" s="136">
        <v>198470</v>
      </c>
      <c r="V301" s="136">
        <v>405827</v>
      </c>
      <c r="W301" s="136">
        <v>695125</v>
      </c>
      <c r="X301" s="136">
        <v>894277</v>
      </c>
      <c r="Y301" s="136">
        <v>411925</v>
      </c>
      <c r="Z301" s="136">
        <v>630937</v>
      </c>
      <c r="AA301" s="136">
        <v>551655</v>
      </c>
      <c r="AB301" s="136">
        <v>662207</v>
      </c>
    </row>
    <row r="302" spans="1:28">
      <c r="A302" s="136" t="s">
        <v>574</v>
      </c>
      <c r="B302" s="136" t="s">
        <v>599</v>
      </c>
      <c r="C302" s="136" t="s">
        <v>600</v>
      </c>
      <c r="D302" s="144" t="s">
        <v>601</v>
      </c>
      <c r="E302" s="136">
        <v>460851</v>
      </c>
      <c r="F302" s="136">
        <v>38803</v>
      </c>
      <c r="G302" s="136">
        <v>555</v>
      </c>
      <c r="H302" s="136">
        <v>1267</v>
      </c>
      <c r="I302" s="136">
        <v>5186</v>
      </c>
      <c r="J302" s="136">
        <v>560</v>
      </c>
      <c r="K302" s="136">
        <v>555</v>
      </c>
      <c r="L302" s="136">
        <v>555</v>
      </c>
      <c r="M302" s="136">
        <v>555</v>
      </c>
      <c r="N302" s="136">
        <v>13664</v>
      </c>
      <c r="O302" s="136">
        <v>46251</v>
      </c>
      <c r="P302" s="136">
        <v>446011</v>
      </c>
      <c r="Q302" s="136">
        <v>860072</v>
      </c>
      <c r="R302" s="136">
        <v>719562</v>
      </c>
      <c r="S302" s="136">
        <v>964083</v>
      </c>
      <c r="T302" s="136">
        <v>828334</v>
      </c>
      <c r="U302" s="136">
        <v>2089720</v>
      </c>
      <c r="V302" s="136">
        <v>2669075</v>
      </c>
      <c r="W302" s="136">
        <v>2448267</v>
      </c>
      <c r="X302" s="136">
        <v>2654409</v>
      </c>
      <c r="Y302" s="136">
        <v>2332275</v>
      </c>
      <c r="Z302" s="136">
        <v>1626586</v>
      </c>
      <c r="AA302" s="136">
        <v>1951058</v>
      </c>
      <c r="AB302" s="136">
        <v>1967640</v>
      </c>
    </row>
    <row r="303" spans="1:28">
      <c r="A303" s="136" t="s">
        <v>574</v>
      </c>
      <c r="B303" s="136" t="s">
        <v>599</v>
      </c>
      <c r="C303" s="136" t="s">
        <v>602</v>
      </c>
      <c r="D303" s="144" t="s">
        <v>603</v>
      </c>
      <c r="E303" s="136">
        <v>369762</v>
      </c>
      <c r="F303" s="136">
        <v>398625</v>
      </c>
      <c r="G303" s="136">
        <v>247218</v>
      </c>
      <c r="H303" s="136">
        <v>438365</v>
      </c>
      <c r="I303" s="136">
        <v>310452</v>
      </c>
      <c r="J303" s="136">
        <v>445844</v>
      </c>
      <c r="K303" s="136">
        <v>440773</v>
      </c>
      <c r="L303" s="136">
        <v>342409</v>
      </c>
      <c r="M303" s="136">
        <v>1500887</v>
      </c>
      <c r="N303" s="136">
        <v>3062498</v>
      </c>
      <c r="O303" s="136">
        <v>2792946</v>
      </c>
      <c r="P303" s="136">
        <v>2542963</v>
      </c>
      <c r="Q303" s="136">
        <v>3315046</v>
      </c>
      <c r="R303" s="136">
        <v>2117872</v>
      </c>
      <c r="S303" s="136">
        <v>3875812</v>
      </c>
      <c r="T303" s="136">
        <v>3538776</v>
      </c>
      <c r="U303" s="136">
        <v>2988729</v>
      </c>
      <c r="V303" s="136">
        <v>3751928</v>
      </c>
      <c r="W303" s="136">
        <v>3421685</v>
      </c>
      <c r="X303" s="136">
        <v>3570424</v>
      </c>
      <c r="Y303" s="136">
        <v>3425311</v>
      </c>
      <c r="Z303" s="136">
        <v>3021598</v>
      </c>
      <c r="AA303" s="136">
        <v>3493333</v>
      </c>
      <c r="AB303" s="136">
        <v>3083738</v>
      </c>
    </row>
    <row r="304" spans="1:28">
      <c r="A304" s="136" t="s">
        <v>574</v>
      </c>
      <c r="B304" s="136" t="s">
        <v>599</v>
      </c>
      <c r="C304" s="136" t="s">
        <v>904</v>
      </c>
      <c r="D304" s="144" t="s">
        <v>905</v>
      </c>
      <c r="E304" s="136">
        <v>210074</v>
      </c>
      <c r="F304" s="136">
        <v>2922</v>
      </c>
      <c r="G304" s="136">
        <v>0</v>
      </c>
      <c r="H304" s="136">
        <v>0</v>
      </c>
      <c r="I304" s="136">
        <v>0</v>
      </c>
      <c r="J304" s="136">
        <v>0</v>
      </c>
      <c r="K304" s="136">
        <v>0</v>
      </c>
      <c r="L304" s="136">
        <v>3700</v>
      </c>
      <c r="M304" s="136">
        <v>26481</v>
      </c>
      <c r="N304" s="136">
        <v>9371</v>
      </c>
      <c r="O304" s="136">
        <v>0</v>
      </c>
      <c r="P304" s="136">
        <v>0</v>
      </c>
      <c r="Q304" s="136">
        <v>14998</v>
      </c>
      <c r="R304" s="136">
        <v>316586</v>
      </c>
      <c r="S304" s="136">
        <v>517007</v>
      </c>
      <c r="T304" s="136">
        <v>664235</v>
      </c>
      <c r="U304" s="136">
        <v>568241</v>
      </c>
      <c r="V304" s="136">
        <v>1013981</v>
      </c>
      <c r="W304" s="136">
        <v>1107327</v>
      </c>
      <c r="X304" s="136">
        <v>1154457</v>
      </c>
      <c r="Y304" s="136">
        <v>1163509</v>
      </c>
      <c r="Z304" s="136">
        <v>1028533</v>
      </c>
      <c r="AA304" s="136">
        <v>569362</v>
      </c>
      <c r="AB304" s="136">
        <v>436460</v>
      </c>
    </row>
    <row r="305" spans="1:28">
      <c r="A305" s="136" t="s">
        <v>574</v>
      </c>
      <c r="B305" s="136" t="s">
        <v>599</v>
      </c>
      <c r="C305" s="136" t="s">
        <v>604</v>
      </c>
      <c r="D305" s="144" t="s">
        <v>605</v>
      </c>
      <c r="E305" s="136">
        <v>24860</v>
      </c>
      <c r="F305" s="136">
        <v>0</v>
      </c>
      <c r="G305" s="136">
        <v>0</v>
      </c>
      <c r="H305" s="136">
        <v>77</v>
      </c>
      <c r="I305" s="136">
        <v>0</v>
      </c>
      <c r="J305" s="136">
        <v>50260</v>
      </c>
      <c r="K305" s="136">
        <v>134215</v>
      </c>
      <c r="L305" s="136">
        <v>1445068</v>
      </c>
      <c r="M305" s="136">
        <v>5344870</v>
      </c>
      <c r="N305" s="136">
        <v>3505391</v>
      </c>
      <c r="O305" s="136">
        <v>5120832</v>
      </c>
      <c r="P305" s="136">
        <v>3773014</v>
      </c>
      <c r="Q305" s="136">
        <v>2932208</v>
      </c>
      <c r="R305" s="136">
        <v>5561689</v>
      </c>
      <c r="S305" s="136">
        <v>4903493</v>
      </c>
      <c r="T305" s="136">
        <v>4230034</v>
      </c>
      <c r="U305" s="136">
        <v>7106676</v>
      </c>
      <c r="V305" s="136">
        <v>5164601</v>
      </c>
      <c r="W305" s="136">
        <v>4756391</v>
      </c>
      <c r="X305" s="136">
        <v>6684625</v>
      </c>
      <c r="Y305" s="136">
        <v>7219830</v>
      </c>
      <c r="Z305" s="136">
        <v>5840156</v>
      </c>
      <c r="AA305" s="136">
        <v>3539001</v>
      </c>
      <c r="AB305" s="136">
        <v>693087</v>
      </c>
    </row>
    <row r="306" spans="1:28">
      <c r="A306" s="136" t="s">
        <v>574</v>
      </c>
      <c r="B306" s="136" t="s">
        <v>599</v>
      </c>
      <c r="C306" s="136" t="s">
        <v>906</v>
      </c>
      <c r="D306" s="144" t="s">
        <v>907</v>
      </c>
      <c r="E306" s="136">
        <v>39205</v>
      </c>
      <c r="F306" s="136">
        <v>0</v>
      </c>
      <c r="G306" s="136">
        <v>0</v>
      </c>
      <c r="H306" s="136">
        <v>0</v>
      </c>
      <c r="I306" s="136">
        <v>0</v>
      </c>
      <c r="J306" s="136">
        <v>0</v>
      </c>
      <c r="K306" s="136">
        <v>0</v>
      </c>
      <c r="L306" s="136">
        <v>4872</v>
      </c>
      <c r="M306" s="136">
        <v>203664</v>
      </c>
      <c r="N306" s="136">
        <v>168120</v>
      </c>
      <c r="O306" s="136">
        <v>607593</v>
      </c>
      <c r="P306" s="136">
        <v>675132</v>
      </c>
      <c r="Q306" s="136">
        <v>604421</v>
      </c>
      <c r="R306" s="136">
        <v>831077</v>
      </c>
      <c r="S306" s="136">
        <v>885389</v>
      </c>
      <c r="T306" s="136">
        <v>481224</v>
      </c>
      <c r="U306" s="136">
        <v>2774908</v>
      </c>
      <c r="V306" s="136">
        <v>2701965</v>
      </c>
      <c r="W306" s="136">
        <v>2628544</v>
      </c>
      <c r="X306" s="136">
        <v>2741112</v>
      </c>
      <c r="Y306" s="136">
        <v>2210644</v>
      </c>
      <c r="Z306" s="136">
        <v>1900213</v>
      </c>
      <c r="AA306" s="136">
        <v>2599859</v>
      </c>
      <c r="AB306" s="136">
        <v>1024550</v>
      </c>
    </row>
    <row r="307" spans="1:28">
      <c r="A307" s="136" t="s">
        <v>574</v>
      </c>
      <c r="B307" s="136" t="s">
        <v>599</v>
      </c>
      <c r="C307" s="136" t="s">
        <v>910</v>
      </c>
      <c r="D307" s="144" t="s">
        <v>911</v>
      </c>
      <c r="E307" s="136">
        <v>2457</v>
      </c>
      <c r="F307" s="136">
        <v>0</v>
      </c>
      <c r="G307" s="136">
        <v>0</v>
      </c>
      <c r="H307" s="136">
        <v>0</v>
      </c>
      <c r="I307" s="136">
        <v>0</v>
      </c>
      <c r="J307" s="136">
        <v>0</v>
      </c>
      <c r="K307" s="136">
        <v>0</v>
      </c>
      <c r="L307" s="136">
        <v>0</v>
      </c>
      <c r="M307" s="136">
        <v>0</v>
      </c>
      <c r="N307" s="136">
        <v>0</v>
      </c>
      <c r="O307" s="136">
        <v>0</v>
      </c>
      <c r="P307" s="136">
        <v>0</v>
      </c>
      <c r="Q307" s="136">
        <v>301372</v>
      </c>
      <c r="R307" s="136">
        <v>959635</v>
      </c>
      <c r="S307" s="136">
        <v>1202912</v>
      </c>
      <c r="T307" s="136">
        <v>1252594</v>
      </c>
      <c r="U307" s="136">
        <v>1120191</v>
      </c>
      <c r="V307" s="136">
        <v>1490388</v>
      </c>
      <c r="W307" s="136">
        <v>1719606</v>
      </c>
      <c r="X307" s="136">
        <v>1423968</v>
      </c>
      <c r="Y307" s="136">
        <v>1273257</v>
      </c>
      <c r="Z307" s="136">
        <v>774056</v>
      </c>
      <c r="AA307" s="136">
        <v>250689</v>
      </c>
      <c r="AB307" s="136">
        <v>36409</v>
      </c>
    </row>
    <row r="308" spans="1:28">
      <c r="A308" s="136" t="s">
        <v>574</v>
      </c>
      <c r="B308" s="136" t="s">
        <v>599</v>
      </c>
      <c r="C308" s="136" t="s">
        <v>908</v>
      </c>
      <c r="D308" s="144" t="s">
        <v>909</v>
      </c>
      <c r="E308" s="136">
        <v>9640</v>
      </c>
      <c r="F308" s="136">
        <v>0</v>
      </c>
      <c r="G308" s="136">
        <v>0</v>
      </c>
      <c r="H308" s="136">
        <v>0</v>
      </c>
      <c r="I308" s="136">
        <v>0</v>
      </c>
      <c r="J308" s="136">
        <v>0</v>
      </c>
      <c r="K308" s="136">
        <v>0</v>
      </c>
      <c r="L308" s="136">
        <v>0</v>
      </c>
      <c r="M308" s="136">
        <v>0</v>
      </c>
      <c r="N308" s="136">
        <v>0</v>
      </c>
      <c r="O308" s="136">
        <v>0</v>
      </c>
      <c r="P308" s="136">
        <v>200</v>
      </c>
      <c r="Q308" s="136">
        <v>194658</v>
      </c>
      <c r="R308" s="136">
        <v>417599</v>
      </c>
      <c r="S308" s="136">
        <v>498102</v>
      </c>
      <c r="T308" s="136">
        <v>521528</v>
      </c>
      <c r="U308" s="136">
        <v>1134757</v>
      </c>
      <c r="V308" s="136">
        <v>1121302</v>
      </c>
      <c r="W308" s="136">
        <v>1067467</v>
      </c>
      <c r="X308" s="136">
        <v>1124117</v>
      </c>
      <c r="Y308" s="136">
        <v>1364430</v>
      </c>
      <c r="Z308" s="136">
        <v>998222</v>
      </c>
      <c r="AA308" s="136">
        <v>873651</v>
      </c>
      <c r="AB308" s="136">
        <v>280899</v>
      </c>
    </row>
    <row r="309" spans="1:28">
      <c r="A309" s="136" t="s">
        <v>574</v>
      </c>
      <c r="B309" s="136" t="s">
        <v>599</v>
      </c>
      <c r="C309" s="136" t="s">
        <v>1051</v>
      </c>
      <c r="D309" s="144" t="s">
        <v>1052</v>
      </c>
      <c r="E309" s="136">
        <v>487523</v>
      </c>
      <c r="F309" s="136">
        <v>118712</v>
      </c>
      <c r="G309" s="136">
        <v>1051</v>
      </c>
      <c r="H309" s="136">
        <v>1051</v>
      </c>
      <c r="I309" s="136">
        <v>909</v>
      </c>
      <c r="J309" s="136">
        <v>336</v>
      </c>
      <c r="K309" s="136">
        <v>338</v>
      </c>
      <c r="L309" s="136">
        <v>336</v>
      </c>
      <c r="M309" s="136">
        <v>9</v>
      </c>
      <c r="N309" s="136">
        <v>0</v>
      </c>
      <c r="O309" s="136">
        <v>195633</v>
      </c>
      <c r="P309" s="136">
        <v>359283</v>
      </c>
      <c r="Q309" s="136">
        <v>341367</v>
      </c>
      <c r="R309" s="136">
        <v>444603</v>
      </c>
      <c r="S309" s="136">
        <v>648506</v>
      </c>
      <c r="T309" s="136">
        <v>406694</v>
      </c>
      <c r="U309" s="136">
        <v>747356</v>
      </c>
      <c r="V309" s="136">
        <v>709550</v>
      </c>
      <c r="W309" s="136">
        <v>682061</v>
      </c>
      <c r="X309" s="136">
        <v>650654</v>
      </c>
      <c r="Y309" s="136">
        <v>974204</v>
      </c>
      <c r="Z309" s="136">
        <v>544726</v>
      </c>
      <c r="AA309" s="136">
        <v>507177</v>
      </c>
      <c r="AB309" s="136">
        <v>425797</v>
      </c>
    </row>
    <row r="310" spans="1:28">
      <c r="A310" s="136" t="s">
        <v>574</v>
      </c>
      <c r="B310" s="136" t="s">
        <v>606</v>
      </c>
      <c r="C310" s="136" t="s">
        <v>1053</v>
      </c>
      <c r="D310" s="144" t="s">
        <v>1054</v>
      </c>
      <c r="E310" s="136">
        <v>320225</v>
      </c>
      <c r="F310" s="136">
        <v>137473</v>
      </c>
      <c r="G310" s="136">
        <v>46317</v>
      </c>
      <c r="H310" s="136">
        <v>16730</v>
      </c>
      <c r="I310" s="136">
        <v>0</v>
      </c>
      <c r="J310" s="136">
        <v>0</v>
      </c>
      <c r="K310" s="136">
        <v>3691</v>
      </c>
      <c r="L310" s="136">
        <v>36183</v>
      </c>
      <c r="M310" s="136">
        <v>73348</v>
      </c>
      <c r="N310" s="136">
        <v>91618</v>
      </c>
      <c r="O310" s="136">
        <v>99331</v>
      </c>
      <c r="P310" s="136">
        <v>100005</v>
      </c>
      <c r="Q310" s="136">
        <v>54235</v>
      </c>
      <c r="R310" s="136">
        <v>22970</v>
      </c>
      <c r="S310" s="136">
        <v>7173</v>
      </c>
      <c r="T310" s="136">
        <v>0</v>
      </c>
      <c r="U310" s="136">
        <v>0</v>
      </c>
      <c r="V310" s="136">
        <v>0</v>
      </c>
      <c r="W310" s="136">
        <v>102383</v>
      </c>
      <c r="X310" s="136">
        <v>360759</v>
      </c>
      <c r="Y310" s="136">
        <v>417793</v>
      </c>
      <c r="Z310" s="136">
        <v>424339</v>
      </c>
      <c r="AA310" s="136">
        <v>372015</v>
      </c>
      <c r="AB310" s="136">
        <v>412760</v>
      </c>
    </row>
    <row r="311" spans="1:28">
      <c r="A311" s="136" t="s">
        <v>574</v>
      </c>
      <c r="B311" s="136" t="s">
        <v>606</v>
      </c>
      <c r="C311" s="136" t="s">
        <v>1055</v>
      </c>
      <c r="D311" s="144" t="s">
        <v>1056</v>
      </c>
      <c r="E311" s="136">
        <v>216004</v>
      </c>
      <c r="F311" s="136">
        <v>104699</v>
      </c>
      <c r="G311" s="136">
        <v>20303</v>
      </c>
      <c r="H311" s="136">
        <v>0</v>
      </c>
      <c r="I311" s="136">
        <v>0</v>
      </c>
      <c r="J311" s="136">
        <v>0</v>
      </c>
      <c r="K311" s="136">
        <v>1</v>
      </c>
      <c r="L311" s="136">
        <v>0</v>
      </c>
      <c r="M311" s="136">
        <v>6579</v>
      </c>
      <c r="N311" s="136">
        <v>225503</v>
      </c>
      <c r="O311" s="136">
        <v>166552</v>
      </c>
      <c r="P311" s="136">
        <v>131957</v>
      </c>
      <c r="Q311" s="136">
        <v>121516</v>
      </c>
      <c r="R311" s="136">
        <v>160453</v>
      </c>
      <c r="S311" s="136">
        <v>204289</v>
      </c>
      <c r="T311" s="136">
        <v>178936</v>
      </c>
      <c r="U311" s="136">
        <v>226521</v>
      </c>
      <c r="V311" s="136">
        <v>309412</v>
      </c>
      <c r="W311" s="136">
        <v>475647</v>
      </c>
      <c r="X311" s="136">
        <v>586097</v>
      </c>
      <c r="Y311" s="136">
        <v>913825</v>
      </c>
      <c r="Z311" s="136">
        <v>964486</v>
      </c>
      <c r="AA311" s="136">
        <v>499320</v>
      </c>
      <c r="AB311" s="136">
        <v>467755</v>
      </c>
    </row>
    <row r="312" spans="1:28">
      <c r="A312" s="136" t="s">
        <v>574</v>
      </c>
      <c r="B312" s="136" t="s">
        <v>606</v>
      </c>
      <c r="C312" s="136" t="s">
        <v>1057</v>
      </c>
      <c r="D312" s="144" t="s">
        <v>1058</v>
      </c>
      <c r="E312" s="136">
        <v>179683</v>
      </c>
      <c r="F312" s="136">
        <v>69730</v>
      </c>
      <c r="G312" s="136">
        <v>13529</v>
      </c>
      <c r="H312" s="136">
        <v>0</v>
      </c>
      <c r="I312" s="136">
        <v>0</v>
      </c>
      <c r="J312" s="136">
        <v>0</v>
      </c>
      <c r="K312" s="136">
        <v>0</v>
      </c>
      <c r="L312" s="136">
        <v>0</v>
      </c>
      <c r="M312" s="136">
        <v>0</v>
      </c>
      <c r="N312" s="136">
        <v>400</v>
      </c>
      <c r="O312" s="136">
        <v>54890</v>
      </c>
      <c r="P312" s="136">
        <v>204095</v>
      </c>
      <c r="Q312" s="136">
        <v>254845</v>
      </c>
      <c r="R312" s="136">
        <v>262160</v>
      </c>
      <c r="S312" s="136">
        <v>308997</v>
      </c>
      <c r="T312" s="136">
        <v>343037</v>
      </c>
      <c r="U312" s="136">
        <v>608339</v>
      </c>
      <c r="V312" s="136">
        <v>1378587</v>
      </c>
      <c r="W312" s="136">
        <v>833042</v>
      </c>
      <c r="X312" s="136">
        <v>1467875</v>
      </c>
      <c r="Y312" s="136">
        <v>1490807</v>
      </c>
      <c r="Z312" s="136">
        <v>1347644</v>
      </c>
      <c r="AA312" s="136">
        <v>1113722</v>
      </c>
      <c r="AB312" s="136">
        <v>425956</v>
      </c>
    </row>
    <row r="313" spans="1:28">
      <c r="A313" s="136" t="s">
        <v>574</v>
      </c>
      <c r="B313" s="136" t="s">
        <v>606</v>
      </c>
      <c r="C313" s="136" t="s">
        <v>912</v>
      </c>
      <c r="D313" s="144" t="s">
        <v>913</v>
      </c>
      <c r="E313" s="136">
        <v>184563</v>
      </c>
      <c r="F313" s="136">
        <v>0</v>
      </c>
      <c r="G313" s="136">
        <v>7811</v>
      </c>
      <c r="H313" s="136">
        <v>34494</v>
      </c>
      <c r="I313" s="136">
        <v>69765</v>
      </c>
      <c r="J313" s="136">
        <v>213770</v>
      </c>
      <c r="K313" s="136">
        <v>499506</v>
      </c>
      <c r="L313" s="136">
        <v>822831</v>
      </c>
      <c r="M313" s="136">
        <v>868655</v>
      </c>
      <c r="N313" s="136">
        <v>813647</v>
      </c>
      <c r="O313" s="136">
        <v>897706</v>
      </c>
      <c r="P313" s="136">
        <v>657079</v>
      </c>
      <c r="Q313" s="136">
        <v>619053</v>
      </c>
      <c r="R313" s="136">
        <v>517100</v>
      </c>
      <c r="S313" s="136">
        <v>510861</v>
      </c>
      <c r="T313" s="136">
        <v>147980</v>
      </c>
      <c r="U313" s="136">
        <v>351003</v>
      </c>
      <c r="V313" s="136">
        <v>966244</v>
      </c>
      <c r="W313" s="136">
        <v>362966</v>
      </c>
      <c r="X313" s="136">
        <v>612864</v>
      </c>
      <c r="Y313" s="136">
        <v>606903</v>
      </c>
      <c r="Z313" s="136">
        <v>409930</v>
      </c>
      <c r="AA313" s="136">
        <v>563726</v>
      </c>
      <c r="AB313" s="136">
        <v>388347</v>
      </c>
    </row>
    <row r="314" spans="1:28">
      <c r="A314" s="136" t="s">
        <v>574</v>
      </c>
      <c r="B314" s="136" t="s">
        <v>606</v>
      </c>
      <c r="C314" s="136" t="s">
        <v>679</v>
      </c>
      <c r="D314" s="144" t="s">
        <v>680</v>
      </c>
      <c r="E314" s="136">
        <v>240945</v>
      </c>
      <c r="F314" s="136">
        <v>42850</v>
      </c>
      <c r="G314" s="136">
        <v>17898</v>
      </c>
      <c r="H314" s="136">
        <v>17531</v>
      </c>
      <c r="I314" s="136">
        <v>71338</v>
      </c>
      <c r="J314" s="136">
        <v>445746</v>
      </c>
      <c r="K314" s="136">
        <v>861888</v>
      </c>
      <c r="L314" s="136">
        <v>6009378</v>
      </c>
      <c r="M314" s="136">
        <v>3949911</v>
      </c>
      <c r="N314" s="136">
        <v>6987048</v>
      </c>
      <c r="O314" s="136">
        <v>5650398</v>
      </c>
      <c r="P314" s="136">
        <v>2882165</v>
      </c>
      <c r="Q314" s="136">
        <v>6743582</v>
      </c>
      <c r="R314" s="136">
        <v>5837722</v>
      </c>
      <c r="S314" s="136">
        <v>8655673</v>
      </c>
      <c r="T314" s="136">
        <v>18348070</v>
      </c>
      <c r="U314" s="136">
        <v>20109577</v>
      </c>
      <c r="V314" s="136">
        <v>18017079</v>
      </c>
      <c r="W314" s="136">
        <v>20380152</v>
      </c>
      <c r="X314" s="136">
        <v>19376041</v>
      </c>
      <c r="Y314" s="136">
        <v>26565451</v>
      </c>
      <c r="Z314" s="136">
        <v>29281426</v>
      </c>
      <c r="AA314" s="136">
        <v>19688693</v>
      </c>
      <c r="AB314" s="136">
        <v>3150950</v>
      </c>
    </row>
    <row r="315" spans="1:28">
      <c r="A315" s="136" t="s">
        <v>574</v>
      </c>
      <c r="B315" s="136" t="s">
        <v>606</v>
      </c>
      <c r="C315" s="136" t="s">
        <v>914</v>
      </c>
      <c r="D315" s="144" t="s">
        <v>915</v>
      </c>
      <c r="E315" s="136">
        <v>46730</v>
      </c>
      <c r="F315" s="136">
        <v>0</v>
      </c>
      <c r="G315" s="136">
        <v>0</v>
      </c>
      <c r="H315" s="136">
        <v>0</v>
      </c>
      <c r="I315" s="136">
        <v>0</v>
      </c>
      <c r="J315" s="136">
        <v>0</v>
      </c>
      <c r="K315" s="136">
        <v>0</v>
      </c>
      <c r="L315" s="136">
        <v>0</v>
      </c>
      <c r="M315" s="136">
        <v>0</v>
      </c>
      <c r="N315" s="136">
        <v>0</v>
      </c>
      <c r="O315" s="136">
        <v>34419</v>
      </c>
      <c r="P315" s="136">
        <v>29340</v>
      </c>
      <c r="Q315" s="136">
        <v>19308</v>
      </c>
      <c r="R315" s="136">
        <v>228485</v>
      </c>
      <c r="S315" s="136">
        <v>256968</v>
      </c>
      <c r="T315" s="136">
        <v>78666</v>
      </c>
      <c r="U315" s="136">
        <v>196012</v>
      </c>
      <c r="V315" s="136">
        <v>511698</v>
      </c>
      <c r="W315" s="136">
        <v>672913</v>
      </c>
      <c r="X315" s="136">
        <v>664478</v>
      </c>
      <c r="Y315" s="136">
        <v>377295</v>
      </c>
      <c r="Z315" s="136">
        <v>503628</v>
      </c>
      <c r="AA315" s="136">
        <v>525792</v>
      </c>
      <c r="AB315" s="136">
        <v>410632</v>
      </c>
    </row>
    <row r="316" spans="1:28">
      <c r="A316" s="136" t="s">
        <v>574</v>
      </c>
      <c r="B316" s="136" t="s">
        <v>606</v>
      </c>
      <c r="C316" s="136" t="s">
        <v>1059</v>
      </c>
      <c r="D316" s="144" t="s">
        <v>1060</v>
      </c>
      <c r="E316" s="136">
        <v>95064</v>
      </c>
      <c r="F316" s="136">
        <v>48124</v>
      </c>
      <c r="G316" s="136">
        <v>69587</v>
      </c>
      <c r="H316" s="136">
        <v>193973</v>
      </c>
      <c r="I316" s="136">
        <v>164711</v>
      </c>
      <c r="J316" s="136">
        <v>3839</v>
      </c>
      <c r="K316" s="136">
        <v>21765</v>
      </c>
      <c r="L316" s="136">
        <v>5526</v>
      </c>
      <c r="M316" s="136">
        <v>0</v>
      </c>
      <c r="N316" s="136">
        <v>0</v>
      </c>
      <c r="O316" s="136">
        <v>0</v>
      </c>
      <c r="P316" s="136">
        <v>77635</v>
      </c>
      <c r="Q316" s="136">
        <v>352759</v>
      </c>
      <c r="R316" s="136">
        <v>354517</v>
      </c>
      <c r="S316" s="136">
        <v>387267</v>
      </c>
      <c r="T316" s="136">
        <v>772357</v>
      </c>
      <c r="U316" s="136">
        <v>1146080</v>
      </c>
      <c r="V316" s="136">
        <v>1036110</v>
      </c>
      <c r="W316" s="136">
        <v>1576903</v>
      </c>
      <c r="X316" s="136">
        <v>1110616</v>
      </c>
      <c r="Y316" s="136">
        <v>1112153</v>
      </c>
      <c r="Z316" s="136">
        <v>1253585</v>
      </c>
      <c r="AA316" s="136">
        <v>706073</v>
      </c>
      <c r="AB316" s="136">
        <v>314730</v>
      </c>
    </row>
    <row r="317" spans="1:28">
      <c r="A317" s="136" t="s">
        <v>574</v>
      </c>
      <c r="B317" s="136" t="s">
        <v>606</v>
      </c>
      <c r="C317" s="136" t="s">
        <v>609</v>
      </c>
      <c r="D317" s="144" t="s">
        <v>610</v>
      </c>
      <c r="E317" s="136">
        <v>88434</v>
      </c>
      <c r="F317" s="136">
        <v>23017</v>
      </c>
      <c r="G317" s="136">
        <v>7037</v>
      </c>
      <c r="H317" s="136">
        <v>626</v>
      </c>
      <c r="I317" s="136">
        <v>168</v>
      </c>
      <c r="J317" s="136">
        <v>168</v>
      </c>
      <c r="K317" s="136">
        <v>780699</v>
      </c>
      <c r="L317" s="136">
        <v>1138021</v>
      </c>
      <c r="M317" s="136">
        <v>912609</v>
      </c>
      <c r="N317" s="136">
        <v>2110159</v>
      </c>
      <c r="O317" s="136">
        <v>1218264</v>
      </c>
      <c r="P317" s="136">
        <v>2492484</v>
      </c>
      <c r="Q317" s="136">
        <v>1861665</v>
      </c>
      <c r="R317" s="136">
        <v>2313449</v>
      </c>
      <c r="S317" s="136">
        <v>1611751</v>
      </c>
      <c r="T317" s="136">
        <v>4646810</v>
      </c>
      <c r="U317" s="136">
        <v>5073216</v>
      </c>
      <c r="V317" s="136">
        <v>3878565</v>
      </c>
      <c r="W317" s="136">
        <v>5418778</v>
      </c>
      <c r="X317" s="136">
        <v>3155035</v>
      </c>
      <c r="Y317" s="136">
        <v>6123625</v>
      </c>
      <c r="Z317" s="136">
        <v>6038586</v>
      </c>
      <c r="AA317" s="136">
        <v>3680178</v>
      </c>
      <c r="AB317" s="136">
        <v>351803</v>
      </c>
    </row>
    <row r="318" spans="1:28">
      <c r="A318" s="136" t="s">
        <v>574</v>
      </c>
      <c r="B318" s="136" t="s">
        <v>611</v>
      </c>
      <c r="C318" s="136" t="s">
        <v>916</v>
      </c>
      <c r="D318" s="144" t="s">
        <v>917</v>
      </c>
      <c r="E318" s="136">
        <v>442382</v>
      </c>
      <c r="F318" s="136">
        <v>57560</v>
      </c>
      <c r="G318" s="136">
        <v>0</v>
      </c>
      <c r="H318" s="136">
        <v>0</v>
      </c>
      <c r="I318" s="136">
        <v>0</v>
      </c>
      <c r="J318" s="136">
        <v>0</v>
      </c>
      <c r="K318" s="136">
        <v>6616</v>
      </c>
      <c r="L318" s="136">
        <v>3221337</v>
      </c>
      <c r="M318" s="136">
        <v>4586591</v>
      </c>
      <c r="N318" s="136">
        <v>3896718</v>
      </c>
      <c r="O318" s="136">
        <v>4496408</v>
      </c>
      <c r="P318" s="136">
        <v>3564899</v>
      </c>
      <c r="Q318" s="136">
        <v>7159183</v>
      </c>
      <c r="R318" s="136">
        <v>6792894</v>
      </c>
      <c r="S318" s="136">
        <v>7028052</v>
      </c>
      <c r="T318" s="136">
        <v>6372116</v>
      </c>
      <c r="U318" s="136">
        <v>10170900</v>
      </c>
      <c r="V318" s="136">
        <v>7386535</v>
      </c>
      <c r="W318" s="136">
        <v>10935620</v>
      </c>
      <c r="X318" s="136">
        <v>6756927</v>
      </c>
      <c r="Y318" s="136">
        <v>10170775</v>
      </c>
      <c r="Z318" s="136">
        <v>11229168</v>
      </c>
      <c r="AA318" s="136">
        <v>9275743</v>
      </c>
      <c r="AB318" s="136">
        <v>6846992</v>
      </c>
    </row>
    <row r="319" spans="1:28">
      <c r="A319" s="136" t="s">
        <v>574</v>
      </c>
      <c r="B319" s="136" t="s">
        <v>611</v>
      </c>
      <c r="C319" s="136" t="s">
        <v>616</v>
      </c>
      <c r="D319" s="144" t="s">
        <v>617</v>
      </c>
      <c r="E319" s="136">
        <v>17007</v>
      </c>
      <c r="F319" s="136">
        <v>0</v>
      </c>
      <c r="G319" s="136">
        <v>0</v>
      </c>
      <c r="H319" s="136">
        <v>0</v>
      </c>
      <c r="I319" s="136">
        <v>0</v>
      </c>
      <c r="J319" s="136">
        <v>0</v>
      </c>
      <c r="K319" s="136">
        <v>0</v>
      </c>
      <c r="L319" s="136">
        <v>0</v>
      </c>
      <c r="M319" s="136">
        <v>0</v>
      </c>
      <c r="N319" s="136">
        <v>0</v>
      </c>
      <c r="O319" s="136">
        <v>330960</v>
      </c>
      <c r="P319" s="136">
        <v>645063</v>
      </c>
      <c r="Q319" s="136">
        <v>734891</v>
      </c>
      <c r="R319" s="136">
        <v>1311349</v>
      </c>
      <c r="S319" s="136">
        <v>1510415</v>
      </c>
      <c r="T319" s="136">
        <v>1860390</v>
      </c>
      <c r="U319" s="136">
        <v>1883490</v>
      </c>
      <c r="V319" s="136">
        <v>2091546</v>
      </c>
      <c r="W319" s="136">
        <v>2156743</v>
      </c>
      <c r="X319" s="136">
        <v>1943043</v>
      </c>
      <c r="Y319" s="136">
        <v>1829964</v>
      </c>
      <c r="Z319" s="136">
        <v>1642063</v>
      </c>
      <c r="AA319" s="136">
        <v>609836</v>
      </c>
      <c r="AB319" s="136">
        <v>87890</v>
      </c>
    </row>
    <row r="320" spans="1:28">
      <c r="A320" s="136" t="s">
        <v>574</v>
      </c>
      <c r="B320" s="136" t="s">
        <v>618</v>
      </c>
      <c r="C320" s="136" t="s">
        <v>619</v>
      </c>
      <c r="D320" s="144" t="s">
        <v>620</v>
      </c>
      <c r="E320" s="136">
        <v>29877</v>
      </c>
      <c r="F320" s="136">
        <v>0</v>
      </c>
      <c r="G320" s="136">
        <v>0</v>
      </c>
      <c r="H320" s="136">
        <v>0</v>
      </c>
      <c r="I320" s="136">
        <v>0</v>
      </c>
      <c r="J320" s="136">
        <v>0</v>
      </c>
      <c r="K320" s="136">
        <v>3824</v>
      </c>
      <c r="L320" s="136">
        <v>313801</v>
      </c>
      <c r="M320" s="136">
        <v>252100</v>
      </c>
      <c r="N320" s="136">
        <v>1726555</v>
      </c>
      <c r="O320" s="136">
        <v>1009154</v>
      </c>
      <c r="P320" s="136">
        <v>1641353</v>
      </c>
      <c r="Q320" s="136">
        <v>1804831</v>
      </c>
      <c r="R320" s="136">
        <v>2049333</v>
      </c>
      <c r="S320" s="136">
        <v>3769820</v>
      </c>
      <c r="T320" s="136">
        <v>4730007</v>
      </c>
      <c r="U320" s="136">
        <v>5770582</v>
      </c>
      <c r="V320" s="136">
        <v>4973793</v>
      </c>
      <c r="W320" s="136">
        <v>5217259</v>
      </c>
      <c r="X320" s="136">
        <v>5370340</v>
      </c>
      <c r="Y320" s="136">
        <v>7316310</v>
      </c>
      <c r="Z320" s="136">
        <v>6263590</v>
      </c>
      <c r="AA320" s="136">
        <v>3192341</v>
      </c>
      <c r="AB320" s="136">
        <v>234492</v>
      </c>
    </row>
    <row r="321" spans="1:28">
      <c r="A321" s="136" t="s">
        <v>574</v>
      </c>
      <c r="B321" s="136" t="s">
        <v>618</v>
      </c>
      <c r="C321" s="136" t="s">
        <v>621</v>
      </c>
      <c r="D321" s="144" t="s">
        <v>622</v>
      </c>
      <c r="E321" s="136">
        <v>112609</v>
      </c>
      <c r="F321" s="136">
        <v>50</v>
      </c>
      <c r="G321" s="136">
        <v>0</v>
      </c>
      <c r="H321" s="136">
        <v>0</v>
      </c>
      <c r="I321" s="136">
        <v>0</v>
      </c>
      <c r="J321" s="136">
        <v>0</v>
      </c>
      <c r="K321" s="136">
        <v>0</v>
      </c>
      <c r="L321" s="136">
        <v>0</v>
      </c>
      <c r="M321" s="136">
        <v>0</v>
      </c>
      <c r="N321" s="136">
        <v>0</v>
      </c>
      <c r="O321" s="136">
        <v>0</v>
      </c>
      <c r="P321" s="136">
        <v>0</v>
      </c>
      <c r="Q321" s="136">
        <v>0</v>
      </c>
      <c r="R321" s="136">
        <v>0</v>
      </c>
      <c r="S321" s="136">
        <v>0</v>
      </c>
      <c r="T321" s="136">
        <v>10119</v>
      </c>
      <c r="U321" s="136">
        <v>4669881</v>
      </c>
      <c r="V321" s="136">
        <v>3423498</v>
      </c>
      <c r="W321" s="136">
        <v>5148313</v>
      </c>
      <c r="X321" s="136">
        <v>3154722</v>
      </c>
      <c r="Y321" s="136">
        <v>5174260</v>
      </c>
      <c r="Z321" s="136">
        <v>7671947</v>
      </c>
      <c r="AA321" s="136">
        <v>5584869</v>
      </c>
      <c r="AB321" s="136">
        <v>2340735</v>
      </c>
    </row>
    <row r="322" spans="1:28">
      <c r="A322" s="136" t="s">
        <v>574</v>
      </c>
      <c r="B322" s="136" t="s">
        <v>618</v>
      </c>
      <c r="C322" s="136" t="s">
        <v>1061</v>
      </c>
      <c r="D322" s="144" t="s">
        <v>1062</v>
      </c>
      <c r="E322" s="136">
        <v>439290</v>
      </c>
      <c r="F322" s="136">
        <v>41</v>
      </c>
      <c r="G322" s="136">
        <v>0</v>
      </c>
      <c r="H322" s="136">
        <v>0</v>
      </c>
      <c r="I322" s="136">
        <v>15850</v>
      </c>
      <c r="J322" s="136">
        <v>77106</v>
      </c>
      <c r="K322" s="136">
        <v>690736</v>
      </c>
      <c r="L322" s="136">
        <v>1833545</v>
      </c>
      <c r="M322" s="136">
        <v>7914835</v>
      </c>
      <c r="N322" s="136">
        <v>8472055</v>
      </c>
      <c r="O322" s="136">
        <v>7688914</v>
      </c>
      <c r="P322" s="136">
        <v>10099263</v>
      </c>
      <c r="Q322" s="136">
        <v>9172870</v>
      </c>
      <c r="R322" s="136">
        <v>8563219</v>
      </c>
      <c r="S322" s="136">
        <v>11134760</v>
      </c>
      <c r="T322" s="136">
        <v>8309857</v>
      </c>
      <c r="U322" s="136">
        <v>15407895</v>
      </c>
      <c r="V322" s="136">
        <v>20390349</v>
      </c>
      <c r="W322" s="136">
        <v>14994479</v>
      </c>
      <c r="X322" s="136">
        <v>22730697</v>
      </c>
      <c r="Y322" s="136">
        <v>23374131</v>
      </c>
      <c r="Z322" s="136">
        <v>23749854</v>
      </c>
      <c r="AA322" s="136">
        <v>23008517</v>
      </c>
      <c r="AB322" s="136">
        <v>8478233</v>
      </c>
    </row>
    <row r="323" spans="1:28">
      <c r="A323" s="136" t="s">
        <v>574</v>
      </c>
      <c r="B323" s="136" t="s">
        <v>618</v>
      </c>
      <c r="C323" s="136" t="s">
        <v>1063</v>
      </c>
      <c r="D323" s="144" t="s">
        <v>1064</v>
      </c>
      <c r="E323" s="136">
        <v>686449</v>
      </c>
      <c r="F323" s="136">
        <v>160488</v>
      </c>
      <c r="G323" s="136">
        <v>48879</v>
      </c>
      <c r="H323" s="136">
        <v>15421</v>
      </c>
      <c r="I323" s="136">
        <v>0</v>
      </c>
      <c r="J323" s="136">
        <v>66618</v>
      </c>
      <c r="K323" s="136">
        <v>173335</v>
      </c>
      <c r="L323" s="136">
        <v>97912</v>
      </c>
      <c r="M323" s="136">
        <v>205380</v>
      </c>
      <c r="N323" s="136">
        <v>75678</v>
      </c>
      <c r="O323" s="136">
        <v>68417</v>
      </c>
      <c r="P323" s="136">
        <v>100545</v>
      </c>
      <c r="Q323" s="136">
        <v>224728</v>
      </c>
      <c r="R323" s="136">
        <v>166392</v>
      </c>
      <c r="S323" s="136">
        <v>168602</v>
      </c>
      <c r="T323" s="136">
        <v>10310</v>
      </c>
      <c r="U323" s="136">
        <v>546819</v>
      </c>
      <c r="V323" s="136">
        <v>530940</v>
      </c>
      <c r="W323" s="136">
        <v>694440</v>
      </c>
      <c r="X323" s="136">
        <v>639924</v>
      </c>
      <c r="Y323" s="136">
        <v>791709</v>
      </c>
      <c r="Z323" s="136">
        <v>638289</v>
      </c>
      <c r="AA323" s="136">
        <v>717264</v>
      </c>
      <c r="AB323" s="136">
        <v>923893</v>
      </c>
    </row>
    <row r="324" spans="1:28">
      <c r="A324" s="136" t="s">
        <v>574</v>
      </c>
      <c r="B324" s="136" t="s">
        <v>618</v>
      </c>
      <c r="C324" s="136" t="s">
        <v>623</v>
      </c>
      <c r="D324" s="144" t="s">
        <v>624</v>
      </c>
      <c r="E324" s="136">
        <v>237031</v>
      </c>
      <c r="F324" s="136">
        <v>223748</v>
      </c>
      <c r="G324" s="136">
        <v>41800</v>
      </c>
      <c r="H324" s="136">
        <v>477</v>
      </c>
      <c r="I324" s="136">
        <v>0</v>
      </c>
      <c r="J324" s="136">
        <v>0</v>
      </c>
      <c r="K324" s="136">
        <v>56430</v>
      </c>
      <c r="L324" s="136">
        <v>1291753</v>
      </c>
      <c r="M324" s="136">
        <v>2630040</v>
      </c>
      <c r="N324" s="136">
        <v>1516968</v>
      </c>
      <c r="O324" s="136">
        <v>2718715</v>
      </c>
      <c r="P324" s="136">
        <v>1776620</v>
      </c>
      <c r="Q324" s="136">
        <v>3992284</v>
      </c>
      <c r="R324" s="136">
        <v>2722332</v>
      </c>
      <c r="S324" s="136">
        <v>4345361</v>
      </c>
      <c r="T324" s="136">
        <v>4642535</v>
      </c>
      <c r="U324" s="136">
        <v>6832603</v>
      </c>
      <c r="V324" s="136">
        <v>5825466</v>
      </c>
      <c r="W324" s="136">
        <v>7942741</v>
      </c>
      <c r="X324" s="136">
        <v>7035545</v>
      </c>
      <c r="Y324" s="136">
        <v>8091430</v>
      </c>
      <c r="Z324" s="136">
        <v>6921555</v>
      </c>
      <c r="AA324" s="136">
        <v>2744771</v>
      </c>
      <c r="AB324" s="136">
        <v>151243</v>
      </c>
    </row>
    <row r="325" spans="1:28">
      <c r="A325" s="136" t="s">
        <v>574</v>
      </c>
      <c r="B325" s="136" t="s">
        <v>618</v>
      </c>
      <c r="C325" s="136" t="s">
        <v>1065</v>
      </c>
      <c r="D325" s="144" t="s">
        <v>1066</v>
      </c>
      <c r="E325" s="136">
        <v>251752</v>
      </c>
      <c r="F325" s="136">
        <v>4541</v>
      </c>
      <c r="G325" s="136">
        <v>0</v>
      </c>
      <c r="H325" s="136">
        <v>0</v>
      </c>
      <c r="I325" s="136">
        <v>0</v>
      </c>
      <c r="J325" s="136">
        <v>15</v>
      </c>
      <c r="K325" s="136">
        <v>29</v>
      </c>
      <c r="L325" s="136">
        <v>15</v>
      </c>
      <c r="M325" s="136">
        <v>0</v>
      </c>
      <c r="N325" s="136">
        <v>0</v>
      </c>
      <c r="O325" s="136">
        <v>0</v>
      </c>
      <c r="P325" s="136">
        <v>168602</v>
      </c>
      <c r="Q325" s="136">
        <v>337716</v>
      </c>
      <c r="R325" s="136">
        <v>302479</v>
      </c>
      <c r="S325" s="136">
        <v>318164</v>
      </c>
      <c r="T325" s="136">
        <v>373160</v>
      </c>
      <c r="U325" s="136">
        <v>911216</v>
      </c>
      <c r="V325" s="136">
        <v>990183</v>
      </c>
      <c r="W325" s="136">
        <v>867934</v>
      </c>
      <c r="X325" s="136">
        <v>1564561</v>
      </c>
      <c r="Y325" s="136">
        <v>869129</v>
      </c>
      <c r="Z325" s="136">
        <v>433396</v>
      </c>
      <c r="AA325" s="136">
        <v>815872</v>
      </c>
      <c r="AB325" s="136">
        <v>650064</v>
      </c>
    </row>
    <row r="326" spans="1:28">
      <c r="A326" s="136" t="s">
        <v>574</v>
      </c>
      <c r="B326" s="136" t="s">
        <v>625</v>
      </c>
      <c r="C326" s="136" t="s">
        <v>626</v>
      </c>
      <c r="D326" s="144" t="s">
        <v>627</v>
      </c>
      <c r="E326" s="136">
        <v>389201</v>
      </c>
      <c r="F326" s="136">
        <v>47370</v>
      </c>
      <c r="G326" s="136">
        <v>0</v>
      </c>
      <c r="H326" s="136">
        <v>0</v>
      </c>
      <c r="I326" s="136">
        <v>61198</v>
      </c>
      <c r="J326" s="136">
        <v>96701</v>
      </c>
      <c r="K326" s="136">
        <v>101888</v>
      </c>
      <c r="L326" s="136">
        <v>205783</v>
      </c>
      <c r="M326" s="136">
        <v>152140</v>
      </c>
      <c r="N326" s="136">
        <v>169324</v>
      </c>
      <c r="O326" s="136">
        <v>431594</v>
      </c>
      <c r="P326" s="136">
        <v>1658189</v>
      </c>
      <c r="Q326" s="136">
        <v>1470519</v>
      </c>
      <c r="R326" s="136">
        <v>2261916</v>
      </c>
      <c r="S326" s="136">
        <v>2419249</v>
      </c>
      <c r="T326" s="136">
        <v>1961861</v>
      </c>
      <c r="U326" s="136">
        <v>3557290</v>
      </c>
      <c r="V326" s="136">
        <v>2299055</v>
      </c>
      <c r="W326" s="136">
        <v>3614123</v>
      </c>
      <c r="X326" s="136">
        <v>3978379</v>
      </c>
      <c r="Y326" s="136">
        <v>2597502</v>
      </c>
      <c r="Z326" s="136">
        <v>3940971</v>
      </c>
      <c r="AA326" s="136">
        <v>3504900</v>
      </c>
      <c r="AB326" s="136">
        <v>2501287</v>
      </c>
    </row>
    <row r="327" spans="1:28">
      <c r="A327" s="136" t="s">
        <v>574</v>
      </c>
      <c r="B327" s="136" t="s">
        <v>625</v>
      </c>
      <c r="C327" s="136" t="s">
        <v>918</v>
      </c>
      <c r="D327" s="144" t="s">
        <v>919</v>
      </c>
      <c r="E327" s="136">
        <v>148217</v>
      </c>
      <c r="F327" s="136">
        <v>6766</v>
      </c>
      <c r="G327" s="136">
        <v>6386</v>
      </c>
      <c r="H327" s="136">
        <v>60</v>
      </c>
      <c r="I327" s="136">
        <v>265</v>
      </c>
      <c r="J327" s="136">
        <v>562</v>
      </c>
      <c r="K327" s="136">
        <v>57493</v>
      </c>
      <c r="L327" s="136">
        <v>1855979</v>
      </c>
      <c r="M327" s="136">
        <v>2035221</v>
      </c>
      <c r="N327" s="136">
        <v>1478875</v>
      </c>
      <c r="O327" s="136">
        <v>2325062</v>
      </c>
      <c r="P327" s="136">
        <v>2301195</v>
      </c>
      <c r="Q327" s="136">
        <v>4378426</v>
      </c>
      <c r="R327" s="136">
        <v>2974415</v>
      </c>
      <c r="S327" s="136">
        <v>5112085</v>
      </c>
      <c r="T327" s="136">
        <v>11153578</v>
      </c>
      <c r="U327" s="136">
        <v>11259702</v>
      </c>
      <c r="V327" s="136">
        <v>8102181</v>
      </c>
      <c r="W327" s="136">
        <v>11864511</v>
      </c>
      <c r="X327" s="136">
        <v>8032069</v>
      </c>
      <c r="Y327" s="136">
        <v>12981089</v>
      </c>
      <c r="Z327" s="136">
        <v>11914562</v>
      </c>
      <c r="AA327" s="136">
        <v>11607114</v>
      </c>
      <c r="AB327" s="136">
        <v>2156193</v>
      </c>
    </row>
    <row r="328" spans="1:28">
      <c r="A328" s="136" t="s">
        <v>574</v>
      </c>
      <c r="B328" s="136" t="s">
        <v>630</v>
      </c>
      <c r="C328" s="136" t="s">
        <v>920</v>
      </c>
      <c r="D328" s="144" t="s">
        <v>921</v>
      </c>
      <c r="E328" s="136">
        <v>0</v>
      </c>
      <c r="F328" s="136">
        <v>0</v>
      </c>
      <c r="G328" s="136">
        <v>0</v>
      </c>
      <c r="H328" s="136">
        <v>0</v>
      </c>
      <c r="I328" s="136">
        <v>0</v>
      </c>
      <c r="J328" s="136">
        <v>0</v>
      </c>
      <c r="K328" s="136">
        <v>0</v>
      </c>
      <c r="L328" s="136">
        <v>0</v>
      </c>
      <c r="M328" s="136">
        <v>0</v>
      </c>
      <c r="N328" s="136">
        <v>419190</v>
      </c>
      <c r="O328" s="136">
        <v>912375</v>
      </c>
      <c r="P328" s="136">
        <v>652258</v>
      </c>
      <c r="Q328" s="136">
        <v>534467</v>
      </c>
      <c r="R328" s="136">
        <v>328368</v>
      </c>
      <c r="S328" s="136">
        <v>535749</v>
      </c>
      <c r="T328" s="136">
        <v>879872</v>
      </c>
      <c r="U328" s="136">
        <v>848680</v>
      </c>
      <c r="V328" s="136">
        <v>1136236</v>
      </c>
      <c r="W328" s="136">
        <v>1166565</v>
      </c>
      <c r="X328" s="136">
        <v>953519</v>
      </c>
      <c r="Y328" s="136">
        <v>865855</v>
      </c>
      <c r="Z328" s="136">
        <v>687805</v>
      </c>
      <c r="AA328" s="136">
        <v>337482</v>
      </c>
      <c r="AB328" s="136">
        <v>45642</v>
      </c>
    </row>
    <row r="329" spans="1:28">
      <c r="A329" s="136" t="s">
        <v>574</v>
      </c>
      <c r="B329" s="136" t="s">
        <v>630</v>
      </c>
      <c r="C329" s="136" t="s">
        <v>633</v>
      </c>
      <c r="D329" s="144" t="s">
        <v>634</v>
      </c>
      <c r="E329" s="136">
        <v>263687</v>
      </c>
      <c r="F329" s="136">
        <v>310197</v>
      </c>
      <c r="G329" s="136">
        <v>135412</v>
      </c>
      <c r="H329" s="136">
        <v>102395</v>
      </c>
      <c r="I329" s="136">
        <v>135614</v>
      </c>
      <c r="J329" s="136">
        <v>2122</v>
      </c>
      <c r="K329" s="136">
        <v>0</v>
      </c>
      <c r="L329" s="136">
        <v>10126</v>
      </c>
      <c r="M329" s="136">
        <v>26619</v>
      </c>
      <c r="N329" s="136">
        <v>113247</v>
      </c>
      <c r="O329" s="136">
        <v>310305</v>
      </c>
      <c r="P329" s="136">
        <v>609592</v>
      </c>
      <c r="Q329" s="136">
        <v>666716</v>
      </c>
      <c r="R329" s="136">
        <v>844329</v>
      </c>
      <c r="S329" s="136">
        <v>998517</v>
      </c>
      <c r="T329" s="136">
        <v>1389371</v>
      </c>
      <c r="U329" s="136">
        <v>2309072</v>
      </c>
      <c r="V329" s="136">
        <v>3368856</v>
      </c>
      <c r="W329" s="136">
        <v>3008577</v>
      </c>
      <c r="X329" s="136">
        <v>2557224</v>
      </c>
      <c r="Y329" s="136">
        <v>4430934</v>
      </c>
      <c r="Z329" s="136">
        <v>2991918</v>
      </c>
      <c r="AA329" s="136">
        <v>3359252</v>
      </c>
      <c r="AB329" s="136">
        <v>1681494</v>
      </c>
    </row>
    <row r="330" spans="1:28">
      <c r="A330" s="136" t="s">
        <v>574</v>
      </c>
      <c r="B330" s="136" t="s">
        <v>630</v>
      </c>
      <c r="C330" s="136" t="s">
        <v>635</v>
      </c>
      <c r="D330" s="144" t="s">
        <v>636</v>
      </c>
      <c r="E330" s="136">
        <v>0</v>
      </c>
      <c r="F330" s="136">
        <v>0</v>
      </c>
      <c r="G330" s="136">
        <v>0</v>
      </c>
      <c r="H330" s="136">
        <v>0</v>
      </c>
      <c r="I330" s="136">
        <v>151</v>
      </c>
      <c r="J330" s="136">
        <v>196</v>
      </c>
      <c r="K330" s="136">
        <v>29774</v>
      </c>
      <c r="L330" s="136">
        <v>62226</v>
      </c>
      <c r="M330" s="136">
        <v>74685</v>
      </c>
      <c r="N330" s="136">
        <v>95638</v>
      </c>
      <c r="O330" s="136">
        <v>315617</v>
      </c>
      <c r="P330" s="136">
        <v>432506</v>
      </c>
      <c r="Q330" s="136">
        <v>440360</v>
      </c>
      <c r="R330" s="136">
        <v>814126</v>
      </c>
      <c r="S330" s="136">
        <v>1099760</v>
      </c>
      <c r="T330" s="136">
        <v>979512</v>
      </c>
      <c r="U330" s="136">
        <v>1885643</v>
      </c>
      <c r="V330" s="136">
        <v>1915289</v>
      </c>
      <c r="W330" s="136">
        <v>2643251</v>
      </c>
      <c r="X330" s="136">
        <v>1410755</v>
      </c>
      <c r="Y330" s="136">
        <v>1553274</v>
      </c>
      <c r="Z330" s="136">
        <v>1222695</v>
      </c>
      <c r="AA330" s="136">
        <v>579046</v>
      </c>
      <c r="AB330" s="136">
        <v>134272</v>
      </c>
    </row>
    <row r="331" spans="1:28">
      <c r="A331" s="136" t="s">
        <v>574</v>
      </c>
      <c r="B331" s="136" t="s">
        <v>630</v>
      </c>
      <c r="C331" s="136" t="s">
        <v>922</v>
      </c>
      <c r="D331" s="144" t="s">
        <v>923</v>
      </c>
      <c r="E331" s="136">
        <v>448210</v>
      </c>
      <c r="F331" s="136">
        <v>23657</v>
      </c>
      <c r="G331" s="136">
        <v>5435</v>
      </c>
      <c r="H331" s="136">
        <v>17503</v>
      </c>
      <c r="I331" s="136">
        <v>65913</v>
      </c>
      <c r="J331" s="136">
        <v>92297</v>
      </c>
      <c r="K331" s="136">
        <v>2116318</v>
      </c>
      <c r="L331" s="136">
        <v>3721927</v>
      </c>
      <c r="M331" s="136">
        <v>2038853</v>
      </c>
      <c r="N331" s="136">
        <v>2259277</v>
      </c>
      <c r="O331" s="136">
        <v>2358468</v>
      </c>
      <c r="P331" s="136">
        <v>1520803</v>
      </c>
      <c r="Q331" s="136">
        <v>1956425</v>
      </c>
      <c r="R331" s="136">
        <v>2658155</v>
      </c>
      <c r="S331" s="136">
        <v>3710277</v>
      </c>
      <c r="T331" s="136">
        <v>6453660</v>
      </c>
      <c r="U331" s="136">
        <v>4254096</v>
      </c>
      <c r="V331" s="136">
        <v>7383936</v>
      </c>
      <c r="W331" s="136">
        <v>6908999</v>
      </c>
      <c r="X331" s="136">
        <v>7358588</v>
      </c>
      <c r="Y331" s="136">
        <v>10698073</v>
      </c>
      <c r="Z331" s="136">
        <v>11161348</v>
      </c>
      <c r="AA331" s="136">
        <v>6025576</v>
      </c>
      <c r="AB331" s="136">
        <v>483816</v>
      </c>
    </row>
    <row r="332" spans="1:28">
      <c r="A332" s="136" t="s">
        <v>574</v>
      </c>
      <c r="B332" s="136" t="s">
        <v>630</v>
      </c>
      <c r="C332" s="136" t="s">
        <v>637</v>
      </c>
      <c r="D332" s="144" t="s">
        <v>638</v>
      </c>
      <c r="E332" s="136">
        <v>232173</v>
      </c>
      <c r="F332" s="136">
        <v>101066</v>
      </c>
      <c r="G332" s="136">
        <v>99094</v>
      </c>
      <c r="H332" s="136">
        <v>7625</v>
      </c>
      <c r="I332" s="136">
        <v>0</v>
      </c>
      <c r="J332" s="136">
        <v>0</v>
      </c>
      <c r="K332" s="136">
        <v>0</v>
      </c>
      <c r="L332" s="136">
        <v>0</v>
      </c>
      <c r="M332" s="136">
        <v>0</v>
      </c>
      <c r="N332" s="136">
        <v>163518</v>
      </c>
      <c r="O332" s="136">
        <v>362145</v>
      </c>
      <c r="P332" s="136">
        <v>554965</v>
      </c>
      <c r="Q332" s="136">
        <v>852693</v>
      </c>
      <c r="R332" s="136">
        <v>1102241</v>
      </c>
      <c r="S332" s="136">
        <v>1165384</v>
      </c>
      <c r="T332" s="136">
        <v>2514956</v>
      </c>
      <c r="U332" s="136">
        <v>2673937</v>
      </c>
      <c r="V332" s="136">
        <v>2704398</v>
      </c>
      <c r="W332" s="136">
        <v>2477194</v>
      </c>
      <c r="X332" s="136">
        <v>3109286</v>
      </c>
      <c r="Y332" s="136">
        <v>2955669</v>
      </c>
      <c r="Z332" s="136">
        <v>2580592</v>
      </c>
      <c r="AA332" s="136">
        <v>1584712</v>
      </c>
      <c r="AB332" s="136">
        <v>648209</v>
      </c>
    </row>
    <row r="333" spans="1:28">
      <c r="A333" s="136" t="s">
        <v>574</v>
      </c>
      <c r="B333" s="136" t="s">
        <v>630</v>
      </c>
      <c r="C333" s="136" t="s">
        <v>1067</v>
      </c>
      <c r="D333" s="144" t="s">
        <v>1068</v>
      </c>
      <c r="E333" s="136">
        <v>116801</v>
      </c>
      <c r="F333" s="136">
        <v>3987</v>
      </c>
      <c r="G333" s="136">
        <v>0</v>
      </c>
      <c r="H333" s="136">
        <v>0</v>
      </c>
      <c r="I333" s="136">
        <v>0</v>
      </c>
      <c r="J333" s="136">
        <v>0</v>
      </c>
      <c r="K333" s="136">
        <v>9711</v>
      </c>
      <c r="L333" s="136">
        <v>37602</v>
      </c>
      <c r="M333" s="136">
        <v>60411</v>
      </c>
      <c r="N333" s="136">
        <v>19756</v>
      </c>
      <c r="O333" s="136">
        <v>43241</v>
      </c>
      <c r="P333" s="136">
        <v>110873</v>
      </c>
      <c r="Q333" s="136">
        <v>228755</v>
      </c>
      <c r="R333" s="136">
        <v>198305</v>
      </c>
      <c r="S333" s="136">
        <v>186977</v>
      </c>
      <c r="T333" s="136">
        <v>243076</v>
      </c>
      <c r="U333" s="136">
        <v>341416</v>
      </c>
      <c r="V333" s="136">
        <v>410126</v>
      </c>
      <c r="W333" s="136">
        <v>439936</v>
      </c>
      <c r="X333" s="136">
        <v>426019</v>
      </c>
      <c r="Y333" s="136">
        <v>415071</v>
      </c>
      <c r="Z333" s="136">
        <v>424887</v>
      </c>
      <c r="AA333" s="136">
        <v>359062</v>
      </c>
      <c r="AB333" s="136">
        <v>294475</v>
      </c>
    </row>
    <row r="334" spans="1:28">
      <c r="A334" s="136" t="s">
        <v>574</v>
      </c>
      <c r="B334" s="136" t="s">
        <v>630</v>
      </c>
      <c r="C334" s="136" t="s">
        <v>639</v>
      </c>
      <c r="D334" s="144" t="s">
        <v>640</v>
      </c>
      <c r="E334" s="136">
        <v>359261</v>
      </c>
      <c r="F334" s="136">
        <v>180026</v>
      </c>
      <c r="G334" s="136">
        <v>47612</v>
      </c>
      <c r="H334" s="136">
        <v>1029</v>
      </c>
      <c r="I334" s="136">
        <v>1034</v>
      </c>
      <c r="J334" s="136">
        <v>614</v>
      </c>
      <c r="K334" s="136">
        <v>9</v>
      </c>
      <c r="L334" s="136">
        <v>1</v>
      </c>
      <c r="M334" s="136">
        <v>467446</v>
      </c>
      <c r="N334" s="136">
        <v>1356746</v>
      </c>
      <c r="O334" s="136">
        <v>890180</v>
      </c>
      <c r="P334" s="136">
        <v>1736676</v>
      </c>
      <c r="Q334" s="136">
        <v>2566991</v>
      </c>
      <c r="R334" s="136">
        <v>3770653</v>
      </c>
      <c r="S334" s="136">
        <v>4624548</v>
      </c>
      <c r="T334" s="136">
        <v>7504037</v>
      </c>
      <c r="U334" s="136">
        <v>4977559</v>
      </c>
      <c r="V334" s="136">
        <v>6494396</v>
      </c>
      <c r="W334" s="136">
        <v>7839146</v>
      </c>
      <c r="X334" s="136">
        <v>8210675</v>
      </c>
      <c r="Y334" s="136">
        <v>8512530</v>
      </c>
      <c r="Z334" s="136">
        <v>8346859</v>
      </c>
      <c r="AA334" s="136">
        <v>4076491</v>
      </c>
      <c r="AB334" s="136">
        <v>442555</v>
      </c>
    </row>
    <row r="335" spans="1:28">
      <c r="A335" s="136" t="s">
        <v>574</v>
      </c>
      <c r="B335" s="136" t="s">
        <v>641</v>
      </c>
      <c r="C335" s="136" t="s">
        <v>642</v>
      </c>
      <c r="D335" s="144" t="s">
        <v>643</v>
      </c>
      <c r="E335" s="136">
        <v>0</v>
      </c>
      <c r="F335" s="136">
        <v>0</v>
      </c>
      <c r="G335" s="136">
        <v>3</v>
      </c>
      <c r="H335" s="136">
        <v>23</v>
      </c>
      <c r="I335" s="136">
        <v>69</v>
      </c>
      <c r="J335" s="136">
        <v>190</v>
      </c>
      <c r="K335" s="136">
        <v>156584</v>
      </c>
      <c r="L335" s="136">
        <v>1467848</v>
      </c>
      <c r="M335" s="136">
        <v>1236949</v>
      </c>
      <c r="N335" s="136">
        <v>1578727</v>
      </c>
      <c r="O335" s="136">
        <v>1927399</v>
      </c>
      <c r="P335" s="136">
        <v>501592</v>
      </c>
      <c r="Q335" s="136">
        <v>1266461</v>
      </c>
      <c r="R335" s="136">
        <v>1259759</v>
      </c>
      <c r="S335" s="136">
        <v>2759935</v>
      </c>
      <c r="T335" s="136">
        <v>2347531</v>
      </c>
      <c r="U335" s="136">
        <v>3033779</v>
      </c>
      <c r="V335" s="136">
        <v>3017758</v>
      </c>
      <c r="W335" s="136">
        <v>2939325</v>
      </c>
      <c r="X335" s="136">
        <v>2760186</v>
      </c>
      <c r="Y335" s="136">
        <v>2788354</v>
      </c>
      <c r="Z335" s="136">
        <v>1661644</v>
      </c>
      <c r="AA335" s="136">
        <v>366902</v>
      </c>
      <c r="AB335" s="136">
        <v>6018</v>
      </c>
    </row>
    <row r="336" spans="1:28">
      <c r="A336" s="136" t="s">
        <v>574</v>
      </c>
      <c r="B336" s="136" t="s">
        <v>611</v>
      </c>
      <c r="C336" s="136" t="s">
        <v>1069</v>
      </c>
      <c r="D336" s="144" t="s">
        <v>1070</v>
      </c>
      <c r="E336" s="136">
        <v>120516</v>
      </c>
      <c r="F336" s="136">
        <v>84</v>
      </c>
      <c r="G336" s="136">
        <v>52</v>
      </c>
      <c r="H336" s="136">
        <v>109</v>
      </c>
      <c r="I336" s="136">
        <v>55</v>
      </c>
      <c r="J336" s="136">
        <v>52</v>
      </c>
      <c r="K336" s="136">
        <v>0</v>
      </c>
      <c r="L336" s="136">
        <v>28</v>
      </c>
      <c r="M336" s="136">
        <v>970</v>
      </c>
      <c r="N336" s="136">
        <v>32085</v>
      </c>
      <c r="O336" s="136">
        <v>128155</v>
      </c>
      <c r="P336" s="136">
        <v>197149</v>
      </c>
      <c r="Q336" s="136">
        <v>197344</v>
      </c>
      <c r="R336" s="136">
        <v>242654</v>
      </c>
      <c r="S336" s="136">
        <v>255105</v>
      </c>
      <c r="T336" s="136">
        <v>558293</v>
      </c>
      <c r="U336" s="136">
        <v>628021</v>
      </c>
      <c r="V336" s="136">
        <v>469104</v>
      </c>
      <c r="W336" s="136">
        <v>482522</v>
      </c>
      <c r="X336" s="136">
        <v>941466</v>
      </c>
      <c r="Y336" s="136">
        <v>864904</v>
      </c>
      <c r="Z336" s="136">
        <v>747779</v>
      </c>
      <c r="AA336" s="136">
        <v>664838</v>
      </c>
      <c r="AB336" s="136">
        <v>424902</v>
      </c>
    </row>
    <row r="337" spans="1:28">
      <c r="A337" s="136" t="s">
        <v>574</v>
      </c>
      <c r="B337" s="136" t="s">
        <v>644</v>
      </c>
      <c r="C337" s="136" t="s">
        <v>924</v>
      </c>
      <c r="D337" s="144" t="s">
        <v>925</v>
      </c>
      <c r="E337" s="136">
        <v>706134</v>
      </c>
      <c r="F337" s="136">
        <v>67468</v>
      </c>
      <c r="G337" s="136">
        <v>57461</v>
      </c>
      <c r="H337" s="136">
        <v>139313</v>
      </c>
      <c r="I337" s="136">
        <v>71799</v>
      </c>
      <c r="J337" s="136">
        <v>2900</v>
      </c>
      <c r="K337" s="136">
        <v>1393</v>
      </c>
      <c r="L337" s="136">
        <v>51098</v>
      </c>
      <c r="M337" s="136">
        <v>46783</v>
      </c>
      <c r="N337" s="136">
        <v>20717</v>
      </c>
      <c r="O337" s="136">
        <v>12575</v>
      </c>
      <c r="P337" s="136">
        <v>53635</v>
      </c>
      <c r="Q337" s="136">
        <v>118783</v>
      </c>
      <c r="R337" s="136">
        <v>247629</v>
      </c>
      <c r="S337" s="136">
        <v>333848</v>
      </c>
      <c r="T337" s="136">
        <v>515294</v>
      </c>
      <c r="U337" s="136">
        <v>978987</v>
      </c>
      <c r="V337" s="136">
        <v>1499313</v>
      </c>
      <c r="W337" s="136">
        <v>1679327</v>
      </c>
      <c r="X337" s="136">
        <v>1704047</v>
      </c>
      <c r="Y337" s="136">
        <v>1974376</v>
      </c>
      <c r="Z337" s="136">
        <v>1826433</v>
      </c>
      <c r="AA337" s="136">
        <v>1614406</v>
      </c>
      <c r="AB337" s="136">
        <v>1129540</v>
      </c>
    </row>
    <row r="338" spans="1:28">
      <c r="A338" s="136" t="s">
        <v>574</v>
      </c>
      <c r="B338" s="136" t="s">
        <v>644</v>
      </c>
      <c r="C338" s="136" t="s">
        <v>645</v>
      </c>
      <c r="D338" s="144" t="s">
        <v>646</v>
      </c>
      <c r="E338" s="136">
        <v>0</v>
      </c>
      <c r="F338" s="136">
        <v>0</v>
      </c>
      <c r="G338" s="136">
        <v>0</v>
      </c>
      <c r="H338" s="136">
        <v>179769</v>
      </c>
      <c r="I338" s="136">
        <v>262025</v>
      </c>
      <c r="J338" s="136">
        <v>282239</v>
      </c>
      <c r="K338" s="136">
        <v>1452276</v>
      </c>
      <c r="L338" s="136">
        <v>1759038</v>
      </c>
      <c r="M338" s="136">
        <v>1685418</v>
      </c>
      <c r="N338" s="136">
        <v>2075283</v>
      </c>
      <c r="O338" s="136">
        <v>1157165</v>
      </c>
      <c r="P338" s="136">
        <v>2555376</v>
      </c>
      <c r="Q338" s="136">
        <v>2873948</v>
      </c>
      <c r="R338" s="136">
        <v>3420591</v>
      </c>
      <c r="S338" s="136">
        <v>4319391</v>
      </c>
      <c r="T338" s="136">
        <v>4101569</v>
      </c>
      <c r="U338" s="136">
        <v>4876932</v>
      </c>
      <c r="V338" s="136">
        <v>5186601</v>
      </c>
      <c r="W338" s="136">
        <v>4807376</v>
      </c>
      <c r="X338" s="136">
        <v>5261454</v>
      </c>
      <c r="Y338" s="136">
        <v>3591861</v>
      </c>
      <c r="Z338" s="136">
        <v>965652</v>
      </c>
      <c r="AA338" s="136">
        <v>50566</v>
      </c>
      <c r="AB338" s="136">
        <v>0</v>
      </c>
    </row>
    <row r="339" spans="1:28">
      <c r="A339" s="136" t="s">
        <v>574</v>
      </c>
      <c r="B339" s="136" t="s">
        <v>611</v>
      </c>
      <c r="C339" s="136" t="s">
        <v>647</v>
      </c>
      <c r="D339" s="144" t="s">
        <v>648</v>
      </c>
      <c r="E339" s="136">
        <v>4130</v>
      </c>
      <c r="F339" s="136">
        <v>0</v>
      </c>
      <c r="G339" s="136">
        <v>0</v>
      </c>
      <c r="H339" s="136">
        <v>0</v>
      </c>
      <c r="I339" s="136">
        <v>0</v>
      </c>
      <c r="J339" s="136">
        <v>7</v>
      </c>
      <c r="K339" s="136">
        <v>75085</v>
      </c>
      <c r="L339" s="136">
        <v>545356</v>
      </c>
      <c r="M339" s="136">
        <v>891821</v>
      </c>
      <c r="N339" s="136">
        <v>1205329</v>
      </c>
      <c r="O339" s="136">
        <v>1432164</v>
      </c>
      <c r="P339" s="136">
        <v>1339941</v>
      </c>
      <c r="Q339" s="136">
        <v>1896584</v>
      </c>
      <c r="R339" s="136">
        <v>2180275</v>
      </c>
      <c r="S339" s="136">
        <v>1920639</v>
      </c>
      <c r="T339" s="136">
        <v>2619026</v>
      </c>
      <c r="U339" s="136">
        <v>4416701</v>
      </c>
      <c r="V339" s="136">
        <v>2039762</v>
      </c>
      <c r="W339" s="136">
        <v>3812121</v>
      </c>
      <c r="X339" s="136">
        <v>3284639</v>
      </c>
      <c r="Y339" s="136">
        <v>2801645</v>
      </c>
      <c r="Z339" s="136">
        <v>2592531</v>
      </c>
      <c r="AA339" s="136">
        <v>3467428</v>
      </c>
      <c r="AB339" s="136">
        <v>1161920</v>
      </c>
    </row>
    <row r="340" spans="1:28">
      <c r="A340" s="136" t="s">
        <v>574</v>
      </c>
      <c r="B340" s="136" t="s">
        <v>611</v>
      </c>
      <c r="C340" s="136" t="s">
        <v>926</v>
      </c>
      <c r="D340" s="144" t="s">
        <v>927</v>
      </c>
      <c r="E340" s="136">
        <v>4809</v>
      </c>
      <c r="F340" s="136">
        <v>0</v>
      </c>
      <c r="G340" s="136">
        <v>0</v>
      </c>
      <c r="H340" s="136">
        <v>0</v>
      </c>
      <c r="I340" s="136">
        <v>9546</v>
      </c>
      <c r="J340" s="136">
        <v>9788</v>
      </c>
      <c r="K340" s="136">
        <v>5670</v>
      </c>
      <c r="L340" s="136">
        <v>0</v>
      </c>
      <c r="M340" s="136">
        <v>89333</v>
      </c>
      <c r="N340" s="136">
        <v>269945</v>
      </c>
      <c r="O340" s="136">
        <v>225368</v>
      </c>
      <c r="P340" s="136">
        <v>330177</v>
      </c>
      <c r="Q340" s="136">
        <v>490557</v>
      </c>
      <c r="R340" s="136">
        <v>640077</v>
      </c>
      <c r="S340" s="136">
        <v>930915</v>
      </c>
      <c r="T340" s="136">
        <v>1184927</v>
      </c>
      <c r="U340" s="136">
        <v>1242649</v>
      </c>
      <c r="V340" s="136">
        <v>1314983</v>
      </c>
      <c r="W340" s="136">
        <v>1634098</v>
      </c>
      <c r="X340" s="136">
        <v>1753793</v>
      </c>
      <c r="Y340" s="136">
        <v>1708832</v>
      </c>
      <c r="Z340" s="136">
        <v>1028594</v>
      </c>
      <c r="AA340" s="136">
        <v>401337</v>
      </c>
      <c r="AB340" s="136">
        <v>84195</v>
      </c>
    </row>
    <row r="341" spans="1:28">
      <c r="A341" s="136" t="s">
        <v>574</v>
      </c>
      <c r="B341" s="136" t="s">
        <v>644</v>
      </c>
      <c r="C341" s="136" t="s">
        <v>928</v>
      </c>
      <c r="D341" s="144" t="s">
        <v>929</v>
      </c>
      <c r="E341" s="136">
        <v>0</v>
      </c>
      <c r="F341" s="136">
        <v>0</v>
      </c>
      <c r="G341" s="136">
        <v>0</v>
      </c>
      <c r="H341" s="136">
        <v>0</v>
      </c>
      <c r="I341" s="136">
        <v>0</v>
      </c>
      <c r="J341" s="136">
        <v>0</v>
      </c>
      <c r="K341" s="136">
        <v>0</v>
      </c>
      <c r="L341" s="136">
        <v>0</v>
      </c>
      <c r="M341" s="136">
        <v>0</v>
      </c>
      <c r="N341" s="136">
        <v>0</v>
      </c>
      <c r="O341" s="136">
        <v>0</v>
      </c>
      <c r="P341" s="136">
        <v>0</v>
      </c>
      <c r="Q341" s="136">
        <v>0</v>
      </c>
      <c r="R341" s="136">
        <v>49527</v>
      </c>
      <c r="S341" s="136">
        <v>67069</v>
      </c>
      <c r="T341" s="136">
        <v>239392</v>
      </c>
      <c r="U341" s="136">
        <v>4421956</v>
      </c>
      <c r="V341" s="136">
        <v>4748783</v>
      </c>
      <c r="W341" s="136">
        <v>1952347</v>
      </c>
      <c r="X341" s="136">
        <v>3649576</v>
      </c>
      <c r="Y341" s="136">
        <v>3632330</v>
      </c>
      <c r="Z341" s="136">
        <v>7560519</v>
      </c>
      <c r="AA341" s="136">
        <v>2659384</v>
      </c>
      <c r="AB341" s="136">
        <v>263307</v>
      </c>
    </row>
    <row r="342" spans="1:28">
      <c r="A342" s="136" t="s">
        <v>574</v>
      </c>
      <c r="B342" s="136" t="s">
        <v>644</v>
      </c>
      <c r="C342" s="136" t="s">
        <v>930</v>
      </c>
      <c r="D342" s="144" t="s">
        <v>931</v>
      </c>
      <c r="E342" s="136">
        <v>392879</v>
      </c>
      <c r="F342" s="136">
        <v>195631</v>
      </c>
      <c r="G342" s="136">
        <v>398563</v>
      </c>
      <c r="H342" s="136">
        <v>212811</v>
      </c>
      <c r="I342" s="136">
        <v>164052</v>
      </c>
      <c r="J342" s="136">
        <v>162258</v>
      </c>
      <c r="K342" s="136">
        <v>359225</v>
      </c>
      <c r="L342" s="136">
        <v>29553</v>
      </c>
      <c r="M342" s="136">
        <v>406690</v>
      </c>
      <c r="N342" s="136">
        <v>1197304</v>
      </c>
      <c r="O342" s="136">
        <v>1699759</v>
      </c>
      <c r="P342" s="136">
        <v>1289334</v>
      </c>
      <c r="Q342" s="136">
        <v>2389793</v>
      </c>
      <c r="R342" s="136">
        <v>2123435</v>
      </c>
      <c r="S342" s="136">
        <v>1772075</v>
      </c>
      <c r="T342" s="136">
        <v>2846531</v>
      </c>
      <c r="U342" s="136">
        <v>4307602</v>
      </c>
      <c r="V342" s="136">
        <v>3152597</v>
      </c>
      <c r="W342" s="136">
        <v>5670830</v>
      </c>
      <c r="X342" s="136">
        <v>4385437</v>
      </c>
      <c r="Y342" s="136">
        <v>5522608</v>
      </c>
      <c r="Z342" s="136">
        <v>5915399</v>
      </c>
      <c r="AA342" s="136">
        <v>3788332</v>
      </c>
      <c r="AB342" s="136">
        <v>699148</v>
      </c>
    </row>
    <row r="343" spans="1:28">
      <c r="A343" s="136" t="s">
        <v>574</v>
      </c>
      <c r="B343" s="136" t="s">
        <v>644</v>
      </c>
      <c r="C343" s="136" t="s">
        <v>653</v>
      </c>
      <c r="D343" s="144" t="s">
        <v>654</v>
      </c>
      <c r="E343" s="136">
        <v>46479</v>
      </c>
      <c r="F343" s="136">
        <v>23742</v>
      </c>
      <c r="G343" s="136">
        <v>0</v>
      </c>
      <c r="H343" s="136">
        <v>0</v>
      </c>
      <c r="I343" s="136">
        <v>0</v>
      </c>
      <c r="J343" s="136">
        <v>42694</v>
      </c>
      <c r="K343" s="136">
        <v>86734</v>
      </c>
      <c r="L343" s="136">
        <v>274838</v>
      </c>
      <c r="M343" s="136">
        <v>191409</v>
      </c>
      <c r="N343" s="136">
        <v>244936</v>
      </c>
      <c r="O343" s="136">
        <v>261281</v>
      </c>
      <c r="P343" s="136">
        <v>1117411</v>
      </c>
      <c r="Q343" s="136">
        <v>870923</v>
      </c>
      <c r="R343" s="136">
        <v>1815084</v>
      </c>
      <c r="S343" s="136">
        <v>1409868</v>
      </c>
      <c r="T343" s="136">
        <v>1922924</v>
      </c>
      <c r="U343" s="136">
        <v>4878830</v>
      </c>
      <c r="V343" s="136">
        <v>5181250</v>
      </c>
      <c r="W343" s="136">
        <v>5427460</v>
      </c>
      <c r="X343" s="136">
        <v>6511579</v>
      </c>
      <c r="Y343" s="136">
        <v>4756577</v>
      </c>
      <c r="Z343" s="136">
        <v>8174967</v>
      </c>
      <c r="AA343" s="136">
        <v>6730395</v>
      </c>
      <c r="AB343" s="136">
        <v>1125098</v>
      </c>
    </row>
    <row r="344" spans="1:28">
      <c r="A344" s="136" t="s">
        <v>574</v>
      </c>
      <c r="B344" s="136" t="s">
        <v>644</v>
      </c>
      <c r="C344" s="136" t="s">
        <v>932</v>
      </c>
      <c r="D344" s="144" t="s">
        <v>933</v>
      </c>
      <c r="E344" s="136">
        <v>178434</v>
      </c>
      <c r="F344" s="136">
        <v>37562</v>
      </c>
      <c r="G344" s="136">
        <v>0</v>
      </c>
      <c r="H344" s="136">
        <v>0</v>
      </c>
      <c r="I344" s="136">
        <v>0</v>
      </c>
      <c r="J344" s="136">
        <v>0</v>
      </c>
      <c r="K344" s="136">
        <v>0</v>
      </c>
      <c r="L344" s="136">
        <v>0</v>
      </c>
      <c r="M344" s="136">
        <v>0</v>
      </c>
      <c r="N344" s="136">
        <v>0</v>
      </c>
      <c r="O344" s="136">
        <v>0</v>
      </c>
      <c r="P344" s="136">
        <v>0</v>
      </c>
      <c r="Q344" s="136">
        <v>5</v>
      </c>
      <c r="R344" s="136">
        <v>0</v>
      </c>
      <c r="S344" s="136">
        <v>75454</v>
      </c>
      <c r="T344" s="136">
        <v>413520</v>
      </c>
      <c r="U344" s="136">
        <v>2647473</v>
      </c>
      <c r="V344" s="136">
        <v>2968413</v>
      </c>
      <c r="W344" s="136">
        <v>1959833</v>
      </c>
      <c r="X344" s="136">
        <v>3107237</v>
      </c>
      <c r="Y344" s="136">
        <v>1876292</v>
      </c>
      <c r="Z344" s="136">
        <v>3160709</v>
      </c>
      <c r="AA344" s="136">
        <v>2013094</v>
      </c>
      <c r="AB344" s="136">
        <v>1244784</v>
      </c>
    </row>
    <row r="345" spans="1:28">
      <c r="A345" s="136" t="s">
        <v>574</v>
      </c>
      <c r="B345" s="136" t="s">
        <v>644</v>
      </c>
      <c r="C345" s="136" t="s">
        <v>934</v>
      </c>
      <c r="D345" s="144" t="s">
        <v>935</v>
      </c>
      <c r="E345" s="136">
        <v>36159</v>
      </c>
      <c r="F345" s="136">
        <v>2826</v>
      </c>
      <c r="G345" s="136">
        <v>0</v>
      </c>
      <c r="H345" s="136">
        <v>0</v>
      </c>
      <c r="I345" s="136">
        <v>0</v>
      </c>
      <c r="J345" s="136">
        <v>0</v>
      </c>
      <c r="K345" s="136">
        <v>0</v>
      </c>
      <c r="L345" s="136">
        <v>0</v>
      </c>
      <c r="M345" s="136">
        <v>0</v>
      </c>
      <c r="N345" s="136">
        <v>0</v>
      </c>
      <c r="O345" s="136">
        <v>0</v>
      </c>
      <c r="P345" s="136">
        <v>0</v>
      </c>
      <c r="Q345" s="136">
        <v>0</v>
      </c>
      <c r="R345" s="136">
        <v>0</v>
      </c>
      <c r="S345" s="136">
        <v>21387</v>
      </c>
      <c r="T345" s="136">
        <v>349019</v>
      </c>
      <c r="U345" s="136">
        <v>5206773</v>
      </c>
      <c r="V345" s="136">
        <v>3478741</v>
      </c>
      <c r="W345" s="136">
        <v>4114538</v>
      </c>
      <c r="X345" s="136">
        <v>2087486</v>
      </c>
      <c r="Y345" s="136">
        <v>7418960</v>
      </c>
      <c r="Z345" s="136">
        <v>5983637</v>
      </c>
      <c r="AA345" s="136">
        <v>1970024</v>
      </c>
      <c r="AB345" s="136">
        <v>736539</v>
      </c>
    </row>
    <row r="346" spans="1:28">
      <c r="A346" s="136" t="s">
        <v>574</v>
      </c>
      <c r="B346" s="136" t="s">
        <v>644</v>
      </c>
      <c r="C346" s="136" t="s">
        <v>655</v>
      </c>
      <c r="D346" s="144" t="s">
        <v>656</v>
      </c>
      <c r="E346" s="136">
        <v>2000</v>
      </c>
      <c r="F346" s="136">
        <v>0</v>
      </c>
      <c r="G346" s="136">
        <v>0</v>
      </c>
      <c r="H346" s="136">
        <v>0</v>
      </c>
      <c r="I346" s="136">
        <v>8</v>
      </c>
      <c r="J346" s="136">
        <v>8</v>
      </c>
      <c r="K346" s="136">
        <v>222738</v>
      </c>
      <c r="L346" s="136">
        <v>3332407</v>
      </c>
      <c r="M346" s="136">
        <v>2317482</v>
      </c>
      <c r="N346" s="136">
        <v>4652762</v>
      </c>
      <c r="O346" s="136">
        <v>3543129</v>
      </c>
      <c r="P346" s="136">
        <v>4758375</v>
      </c>
      <c r="Q346" s="136">
        <v>5789895</v>
      </c>
      <c r="R346" s="136">
        <v>4098562</v>
      </c>
      <c r="S346" s="136">
        <v>5347589</v>
      </c>
      <c r="T346" s="136">
        <v>8921299</v>
      </c>
      <c r="U346" s="136">
        <v>8856601</v>
      </c>
      <c r="V346" s="136">
        <v>6441090</v>
      </c>
      <c r="W346" s="136">
        <v>6799543</v>
      </c>
      <c r="X346" s="136">
        <v>4759984</v>
      </c>
      <c r="Y346" s="136">
        <v>9516173</v>
      </c>
      <c r="Z346" s="136">
        <v>6339584</v>
      </c>
      <c r="AA346" s="136">
        <v>5096109</v>
      </c>
      <c r="AB346" s="136">
        <v>259293</v>
      </c>
    </row>
    <row r="347" spans="1:28">
      <c r="A347" s="136" t="s">
        <v>574</v>
      </c>
      <c r="B347" s="136" t="s">
        <v>644</v>
      </c>
      <c r="C347" s="136" t="s">
        <v>936</v>
      </c>
      <c r="D347" s="144" t="s">
        <v>937</v>
      </c>
      <c r="E347" s="136">
        <v>95364</v>
      </c>
      <c r="F347" s="136">
        <v>41</v>
      </c>
      <c r="G347" s="136">
        <v>63</v>
      </c>
      <c r="H347" s="136">
        <v>168</v>
      </c>
      <c r="I347" s="136">
        <v>173</v>
      </c>
      <c r="J347" s="136">
        <v>798</v>
      </c>
      <c r="K347" s="136">
        <v>400</v>
      </c>
      <c r="L347" s="136">
        <v>2500</v>
      </c>
      <c r="M347" s="136">
        <v>5669</v>
      </c>
      <c r="N347" s="136">
        <v>65751</v>
      </c>
      <c r="O347" s="136">
        <v>136024</v>
      </c>
      <c r="P347" s="136">
        <v>165297</v>
      </c>
      <c r="Q347" s="136">
        <v>224821</v>
      </c>
      <c r="R347" s="136">
        <v>159654</v>
      </c>
      <c r="S347" s="136">
        <v>263254</v>
      </c>
      <c r="T347" s="136">
        <v>85422</v>
      </c>
      <c r="U347" s="136">
        <v>956386</v>
      </c>
      <c r="V347" s="136">
        <v>1424307</v>
      </c>
      <c r="W347" s="136">
        <v>1400106</v>
      </c>
      <c r="X347" s="136">
        <v>1290210</v>
      </c>
      <c r="Y347" s="136">
        <v>1664006</v>
      </c>
      <c r="Z347" s="136">
        <v>1332410</v>
      </c>
      <c r="AA347" s="136">
        <v>1341673</v>
      </c>
      <c r="AB347" s="136">
        <v>510663</v>
      </c>
    </row>
    <row r="348" spans="1:28">
      <c r="A348" s="136" t="s">
        <v>574</v>
      </c>
      <c r="B348" s="136" t="s">
        <v>644</v>
      </c>
      <c r="C348" s="136" t="s">
        <v>938</v>
      </c>
      <c r="D348" s="144" t="s">
        <v>939</v>
      </c>
      <c r="E348" s="136">
        <v>81063</v>
      </c>
      <c r="F348" s="136">
        <v>2112</v>
      </c>
      <c r="G348" s="136">
        <v>0</v>
      </c>
      <c r="H348" s="136">
        <v>0</v>
      </c>
      <c r="I348" s="136">
        <v>0</v>
      </c>
      <c r="J348" s="136">
        <v>0</v>
      </c>
      <c r="K348" s="136">
        <v>0</v>
      </c>
      <c r="L348" s="136">
        <v>0</v>
      </c>
      <c r="M348" s="136">
        <v>0</v>
      </c>
      <c r="N348" s="136">
        <v>0</v>
      </c>
      <c r="O348" s="136">
        <v>0</v>
      </c>
      <c r="P348" s="136">
        <v>165622</v>
      </c>
      <c r="Q348" s="136">
        <v>201839</v>
      </c>
      <c r="R348" s="136">
        <v>127057</v>
      </c>
      <c r="S348" s="136">
        <v>437396</v>
      </c>
      <c r="T348" s="136">
        <v>551808</v>
      </c>
      <c r="U348" s="136">
        <v>583475</v>
      </c>
      <c r="V348" s="136">
        <v>1086207</v>
      </c>
      <c r="W348" s="136">
        <v>1187760</v>
      </c>
      <c r="X348" s="136">
        <v>503592</v>
      </c>
      <c r="Y348" s="136">
        <v>1024784</v>
      </c>
      <c r="Z348" s="136">
        <v>992775</v>
      </c>
      <c r="AA348" s="136">
        <v>609031</v>
      </c>
      <c r="AB348" s="136">
        <v>172535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C227"/>
  <sheetViews>
    <sheetView workbookViewId="0"/>
  </sheetViews>
  <sheetFormatPr defaultRowHeight="13.2"/>
  <cols>
    <col min="1" max="16384" width="8.88671875" style="136"/>
  </cols>
  <sheetData>
    <row r="1" spans="1:29">
      <c r="D1" s="143">
        <f>17*13626</f>
        <v>231642</v>
      </c>
      <c r="E1" s="136">
        <f>ROUND(E2/$D1,2)</f>
        <v>0</v>
      </c>
      <c r="F1" s="136">
        <f t="shared" ref="F1:AB1" si="0">ROUND(F2/$D1,2)</f>
        <v>0</v>
      </c>
      <c r="G1" s="136">
        <f t="shared" si="0"/>
        <v>0</v>
      </c>
      <c r="H1" s="136">
        <f t="shared" si="0"/>
        <v>0</v>
      </c>
      <c r="I1" s="136">
        <f t="shared" si="0"/>
        <v>0</v>
      </c>
      <c r="J1" s="136">
        <f t="shared" si="0"/>
        <v>2.08</v>
      </c>
      <c r="K1" s="136">
        <f t="shared" si="0"/>
        <v>3.48</v>
      </c>
      <c r="L1" s="136">
        <f t="shared" si="0"/>
        <v>9.6199999999999992</v>
      </c>
      <c r="M1" s="136">
        <f t="shared" si="0"/>
        <v>71.67</v>
      </c>
      <c r="N1" s="136">
        <f t="shared" si="0"/>
        <v>306.98</v>
      </c>
      <c r="O1" s="136">
        <f t="shared" si="0"/>
        <v>618.79999999999995</v>
      </c>
      <c r="P1" s="136">
        <f t="shared" si="0"/>
        <v>765.96</v>
      </c>
      <c r="Q1" s="136">
        <f t="shared" si="0"/>
        <v>933.7</v>
      </c>
      <c r="R1" s="136">
        <f t="shared" si="0"/>
        <v>872.72</v>
      </c>
      <c r="S1" s="136">
        <f t="shared" si="0"/>
        <v>509.25</v>
      </c>
      <c r="T1" s="136">
        <f t="shared" si="0"/>
        <v>129.15</v>
      </c>
      <c r="U1" s="136">
        <f t="shared" si="0"/>
        <v>19.64</v>
      </c>
      <c r="V1" s="136">
        <f t="shared" si="0"/>
        <v>3.22</v>
      </c>
      <c r="W1" s="136">
        <f t="shared" si="0"/>
        <v>0</v>
      </c>
      <c r="X1" s="136">
        <f t="shared" si="0"/>
        <v>0</v>
      </c>
      <c r="Y1" s="136">
        <f t="shared" si="0"/>
        <v>0</v>
      </c>
      <c r="Z1" s="136">
        <f t="shared" si="0"/>
        <v>0</v>
      </c>
      <c r="AA1" s="136">
        <f t="shared" si="0"/>
        <v>0</v>
      </c>
      <c r="AB1" s="136">
        <f t="shared" si="0"/>
        <v>0</v>
      </c>
    </row>
    <row r="2" spans="1:29">
      <c r="E2" s="136">
        <f>SUM(E4:E1001)</f>
        <v>0</v>
      </c>
      <c r="F2" s="136">
        <f t="shared" ref="F2:AB2" si="1">SUM(F4:F1001)</f>
        <v>0</v>
      </c>
      <c r="G2" s="136">
        <f t="shared" si="1"/>
        <v>0</v>
      </c>
      <c r="H2" s="136">
        <f t="shared" si="1"/>
        <v>0</v>
      </c>
      <c r="I2" s="136">
        <f t="shared" si="1"/>
        <v>0</v>
      </c>
      <c r="J2" s="136">
        <f t="shared" si="1"/>
        <v>481533</v>
      </c>
      <c r="K2" s="136">
        <f t="shared" si="1"/>
        <v>805442</v>
      </c>
      <c r="L2" s="136">
        <f t="shared" si="1"/>
        <v>2227767</v>
      </c>
      <c r="M2" s="136">
        <f t="shared" si="1"/>
        <v>16602924</v>
      </c>
      <c r="N2" s="136">
        <f t="shared" si="1"/>
        <v>71109544</v>
      </c>
      <c r="O2" s="136">
        <f t="shared" si="1"/>
        <v>143339655</v>
      </c>
      <c r="P2" s="136">
        <f t="shared" si="1"/>
        <v>177429165</v>
      </c>
      <c r="Q2" s="136">
        <f t="shared" si="1"/>
        <v>216284518</v>
      </c>
      <c r="R2" s="136">
        <f t="shared" si="1"/>
        <v>202157736</v>
      </c>
      <c r="S2" s="136">
        <f t="shared" si="1"/>
        <v>117964032</v>
      </c>
      <c r="T2" s="136">
        <f t="shared" si="1"/>
        <v>29917684</v>
      </c>
      <c r="U2" s="136">
        <f t="shared" si="1"/>
        <v>4549523</v>
      </c>
      <c r="V2" s="136">
        <f t="shared" si="1"/>
        <v>746253</v>
      </c>
      <c r="W2" s="136">
        <f t="shared" si="1"/>
        <v>0</v>
      </c>
      <c r="X2" s="136">
        <f t="shared" si="1"/>
        <v>0</v>
      </c>
      <c r="Y2" s="136">
        <f t="shared" si="1"/>
        <v>0</v>
      </c>
      <c r="Z2" s="136">
        <f t="shared" si="1"/>
        <v>0</v>
      </c>
      <c r="AA2" s="136">
        <f t="shared" si="1"/>
        <v>0</v>
      </c>
      <c r="AB2" s="136">
        <f t="shared" si="1"/>
        <v>0</v>
      </c>
    </row>
    <row r="3" spans="1:29">
      <c r="A3" s="136" t="s">
        <v>200</v>
      </c>
      <c r="B3" s="136" t="s">
        <v>201</v>
      </c>
      <c r="C3" s="136" t="s">
        <v>202</v>
      </c>
      <c r="D3" s="136" t="s">
        <v>203</v>
      </c>
      <c r="E3" s="136">
        <v>7</v>
      </c>
      <c r="F3" s="136">
        <f>MOD(E3+1,24)</f>
        <v>8</v>
      </c>
      <c r="G3" s="136">
        <f t="shared" ref="G3:AC3" si="2">MOD(F3+1,24)</f>
        <v>9</v>
      </c>
      <c r="H3" s="136">
        <f t="shared" si="2"/>
        <v>10</v>
      </c>
      <c r="I3" s="136">
        <f t="shared" si="2"/>
        <v>11</v>
      </c>
      <c r="J3" s="136">
        <f t="shared" si="2"/>
        <v>12</v>
      </c>
      <c r="K3" s="136">
        <f t="shared" si="2"/>
        <v>13</v>
      </c>
      <c r="L3" s="136">
        <f t="shared" si="2"/>
        <v>14</v>
      </c>
      <c r="M3" s="136">
        <f t="shared" si="2"/>
        <v>15</v>
      </c>
      <c r="N3" s="136">
        <f t="shared" si="2"/>
        <v>16</v>
      </c>
      <c r="O3" s="136">
        <f t="shared" si="2"/>
        <v>17</v>
      </c>
      <c r="P3" s="136">
        <f t="shared" si="2"/>
        <v>18</v>
      </c>
      <c r="Q3" s="136">
        <f t="shared" si="2"/>
        <v>19</v>
      </c>
      <c r="R3" s="136">
        <f t="shared" si="2"/>
        <v>20</v>
      </c>
      <c r="S3" s="136">
        <f t="shared" si="2"/>
        <v>21</v>
      </c>
      <c r="T3" s="136">
        <f t="shared" si="2"/>
        <v>22</v>
      </c>
      <c r="U3" s="136">
        <f t="shared" si="2"/>
        <v>23</v>
      </c>
      <c r="V3" s="136">
        <f t="shared" si="2"/>
        <v>0</v>
      </c>
      <c r="W3" s="136">
        <f t="shared" si="2"/>
        <v>1</v>
      </c>
      <c r="X3" s="136">
        <f t="shared" si="2"/>
        <v>2</v>
      </c>
      <c r="Y3" s="136">
        <f t="shared" si="2"/>
        <v>3</v>
      </c>
      <c r="Z3" s="136">
        <f t="shared" si="2"/>
        <v>4</v>
      </c>
      <c r="AA3" s="136">
        <f t="shared" si="2"/>
        <v>5</v>
      </c>
      <c r="AB3" s="136">
        <f t="shared" si="2"/>
        <v>6</v>
      </c>
      <c r="AC3" s="136">
        <f t="shared" si="2"/>
        <v>7</v>
      </c>
    </row>
    <row r="4" spans="1:29">
      <c r="A4" s="136" t="s">
        <v>204</v>
      </c>
      <c r="B4" s="136" t="s">
        <v>205</v>
      </c>
      <c r="C4" s="136" t="s">
        <v>208</v>
      </c>
      <c r="D4" s="144" t="s">
        <v>209</v>
      </c>
      <c r="J4" s="136">
        <v>0</v>
      </c>
      <c r="K4" s="136">
        <v>0</v>
      </c>
      <c r="L4" s="136">
        <v>4</v>
      </c>
      <c r="M4" s="136">
        <v>4</v>
      </c>
      <c r="N4" s="136">
        <v>264891</v>
      </c>
      <c r="O4" s="136">
        <v>550444</v>
      </c>
      <c r="P4" s="136">
        <v>1029550</v>
      </c>
      <c r="Q4" s="136">
        <v>1423144</v>
      </c>
      <c r="R4" s="136">
        <v>1463935</v>
      </c>
      <c r="S4" s="136">
        <v>912236</v>
      </c>
      <c r="T4" s="136">
        <v>79355</v>
      </c>
      <c r="U4" s="136">
        <v>10900</v>
      </c>
      <c r="V4" s="136">
        <v>61</v>
      </c>
    </row>
    <row r="5" spans="1:29">
      <c r="A5" s="136" t="s">
        <v>204</v>
      </c>
      <c r="B5" s="136" t="s">
        <v>205</v>
      </c>
      <c r="C5" s="136" t="s">
        <v>681</v>
      </c>
      <c r="D5" s="144" t="s">
        <v>682</v>
      </c>
      <c r="J5" s="136">
        <v>6969</v>
      </c>
      <c r="K5" s="136">
        <v>7102</v>
      </c>
      <c r="L5" s="136">
        <v>6966</v>
      </c>
      <c r="M5" s="136">
        <v>42429</v>
      </c>
      <c r="N5" s="136">
        <v>529404</v>
      </c>
      <c r="O5" s="136">
        <v>748200</v>
      </c>
      <c r="P5" s="136">
        <v>761581</v>
      </c>
      <c r="Q5" s="136">
        <v>909950</v>
      </c>
      <c r="R5" s="136">
        <v>968729</v>
      </c>
      <c r="S5" s="136">
        <v>467074</v>
      </c>
      <c r="T5" s="136">
        <v>41167</v>
      </c>
      <c r="U5" s="136">
        <v>4917</v>
      </c>
      <c r="V5" s="136">
        <v>3644</v>
      </c>
    </row>
    <row r="6" spans="1:29">
      <c r="A6" s="136" t="s">
        <v>204</v>
      </c>
      <c r="B6" s="136" t="s">
        <v>212</v>
      </c>
      <c r="C6" s="136" t="s">
        <v>944</v>
      </c>
      <c r="D6" s="144" t="s">
        <v>945</v>
      </c>
      <c r="J6" s="136">
        <v>4502</v>
      </c>
      <c r="K6" s="136">
        <v>7476</v>
      </c>
      <c r="L6" s="136">
        <v>26371</v>
      </c>
      <c r="M6" s="136">
        <v>68232</v>
      </c>
      <c r="N6" s="136">
        <v>89772</v>
      </c>
      <c r="O6" s="136">
        <v>108490</v>
      </c>
      <c r="P6" s="136">
        <v>121220</v>
      </c>
      <c r="Q6" s="136">
        <v>93009</v>
      </c>
      <c r="R6" s="136">
        <v>27158</v>
      </c>
      <c r="S6" s="136">
        <v>3084</v>
      </c>
      <c r="T6" s="136">
        <v>33</v>
      </c>
      <c r="U6" s="136">
        <v>1151</v>
      </c>
      <c r="V6" s="136">
        <v>1728</v>
      </c>
    </row>
    <row r="7" spans="1:29">
      <c r="A7" s="136" t="s">
        <v>204</v>
      </c>
      <c r="B7" s="136" t="s">
        <v>212</v>
      </c>
      <c r="C7" s="136" t="s">
        <v>685</v>
      </c>
      <c r="D7" s="144" t="s">
        <v>686</v>
      </c>
      <c r="J7" s="136">
        <v>7</v>
      </c>
      <c r="K7" s="136">
        <v>16</v>
      </c>
      <c r="L7" s="136">
        <v>27</v>
      </c>
      <c r="M7" s="136">
        <v>696</v>
      </c>
      <c r="N7" s="136">
        <v>174335</v>
      </c>
      <c r="O7" s="136">
        <v>217053</v>
      </c>
      <c r="P7" s="136">
        <v>248023</v>
      </c>
      <c r="Q7" s="136">
        <v>251767</v>
      </c>
      <c r="R7" s="136">
        <v>260932</v>
      </c>
      <c r="S7" s="136">
        <v>74830</v>
      </c>
      <c r="T7" s="136">
        <v>3176</v>
      </c>
      <c r="U7" s="136">
        <v>7</v>
      </c>
      <c r="V7" s="136">
        <v>8</v>
      </c>
    </row>
    <row r="8" spans="1:29">
      <c r="A8" s="136" t="s">
        <v>204</v>
      </c>
      <c r="B8" s="136" t="s">
        <v>212</v>
      </c>
      <c r="C8" s="136" t="s">
        <v>213</v>
      </c>
      <c r="D8" s="144" t="s">
        <v>214</v>
      </c>
      <c r="J8" s="136">
        <v>2150</v>
      </c>
      <c r="K8" s="136">
        <v>8967</v>
      </c>
      <c r="L8" s="136">
        <v>26484</v>
      </c>
      <c r="M8" s="136">
        <v>89932</v>
      </c>
      <c r="N8" s="136">
        <v>874461</v>
      </c>
      <c r="O8" s="136">
        <v>905202</v>
      </c>
      <c r="P8" s="136">
        <v>1185187</v>
      </c>
      <c r="Q8" s="136">
        <v>1928063</v>
      </c>
      <c r="R8" s="136">
        <v>2121846</v>
      </c>
      <c r="S8" s="136">
        <v>1433977</v>
      </c>
      <c r="T8" s="136">
        <v>193221</v>
      </c>
      <c r="U8" s="136">
        <v>4726</v>
      </c>
      <c r="V8" s="136">
        <v>219</v>
      </c>
    </row>
    <row r="9" spans="1:29">
      <c r="A9" s="136" t="s">
        <v>204</v>
      </c>
      <c r="B9" s="136" t="s">
        <v>217</v>
      </c>
      <c r="C9" s="136" t="s">
        <v>218</v>
      </c>
      <c r="D9" s="144" t="s">
        <v>219</v>
      </c>
      <c r="J9" s="136">
        <v>13157</v>
      </c>
      <c r="K9" s="136">
        <v>13874</v>
      </c>
      <c r="L9" s="136">
        <v>35766</v>
      </c>
      <c r="M9" s="136">
        <v>520070</v>
      </c>
      <c r="N9" s="136">
        <v>754226</v>
      </c>
      <c r="O9" s="136">
        <v>788223</v>
      </c>
      <c r="P9" s="136">
        <v>1458973</v>
      </c>
      <c r="Q9" s="136">
        <v>1826010</v>
      </c>
      <c r="R9" s="136">
        <v>1802413</v>
      </c>
      <c r="S9" s="136">
        <v>911563</v>
      </c>
      <c r="T9" s="136">
        <v>128812</v>
      </c>
      <c r="U9" s="136">
        <v>0</v>
      </c>
      <c r="V9" s="136">
        <v>0</v>
      </c>
    </row>
    <row r="10" spans="1:29">
      <c r="A10" s="136" t="s">
        <v>204</v>
      </c>
      <c r="B10" s="136" t="s">
        <v>220</v>
      </c>
      <c r="C10" s="136" t="s">
        <v>221</v>
      </c>
      <c r="D10" s="144" t="s">
        <v>222</v>
      </c>
      <c r="J10" s="136">
        <v>0</v>
      </c>
      <c r="K10" s="136">
        <v>2291</v>
      </c>
      <c r="L10" s="136">
        <v>26415</v>
      </c>
      <c r="M10" s="136">
        <v>80105</v>
      </c>
      <c r="N10" s="136">
        <v>522933</v>
      </c>
      <c r="O10" s="136">
        <v>1183026</v>
      </c>
      <c r="P10" s="136">
        <v>1142186</v>
      </c>
      <c r="Q10" s="136">
        <v>1598760</v>
      </c>
      <c r="R10" s="136">
        <v>1743988</v>
      </c>
      <c r="S10" s="136">
        <v>1636762</v>
      </c>
      <c r="T10" s="136">
        <v>1065215</v>
      </c>
      <c r="U10" s="136">
        <v>47010</v>
      </c>
      <c r="V10" s="136">
        <v>0</v>
      </c>
    </row>
    <row r="11" spans="1:29">
      <c r="A11" s="136" t="s">
        <v>204</v>
      </c>
      <c r="B11" s="136" t="s">
        <v>220</v>
      </c>
      <c r="C11" s="136" t="s">
        <v>223</v>
      </c>
      <c r="D11" s="144" t="s">
        <v>224</v>
      </c>
      <c r="J11" s="136">
        <v>17395</v>
      </c>
      <c r="K11" s="136">
        <v>31391</v>
      </c>
      <c r="L11" s="136">
        <v>34785</v>
      </c>
      <c r="M11" s="136">
        <v>201711</v>
      </c>
      <c r="N11" s="136">
        <v>680559</v>
      </c>
      <c r="O11" s="136">
        <v>699159</v>
      </c>
      <c r="P11" s="136">
        <v>717371</v>
      </c>
      <c r="Q11" s="136">
        <v>717371</v>
      </c>
      <c r="R11" s="136">
        <v>709663</v>
      </c>
      <c r="S11" s="136">
        <v>388880</v>
      </c>
      <c r="T11" s="136">
        <v>91657</v>
      </c>
      <c r="U11" s="136">
        <v>9280</v>
      </c>
      <c r="V11" s="136">
        <v>395</v>
      </c>
    </row>
    <row r="12" spans="1:29">
      <c r="A12" s="136" t="s">
        <v>204</v>
      </c>
      <c r="B12" s="136" t="s">
        <v>225</v>
      </c>
      <c r="C12" s="136" t="s">
        <v>226</v>
      </c>
      <c r="D12" s="144" t="s">
        <v>227</v>
      </c>
      <c r="J12" s="136">
        <v>91</v>
      </c>
      <c r="K12" s="136">
        <v>1142</v>
      </c>
      <c r="L12" s="136">
        <v>168378</v>
      </c>
      <c r="M12" s="136">
        <v>742236</v>
      </c>
      <c r="N12" s="136">
        <v>774077</v>
      </c>
      <c r="O12" s="136">
        <v>960941</v>
      </c>
      <c r="P12" s="136">
        <v>1050451</v>
      </c>
      <c r="Q12" s="136">
        <v>1267465</v>
      </c>
      <c r="R12" s="136">
        <v>1536061</v>
      </c>
      <c r="S12" s="136">
        <v>1376699</v>
      </c>
      <c r="T12" s="136">
        <v>267344</v>
      </c>
      <c r="U12" s="136">
        <v>0</v>
      </c>
      <c r="V12" s="136">
        <v>0</v>
      </c>
    </row>
    <row r="13" spans="1:29">
      <c r="A13" s="136" t="s">
        <v>204</v>
      </c>
      <c r="B13" s="136" t="s">
        <v>225</v>
      </c>
      <c r="C13" s="136" t="s">
        <v>689</v>
      </c>
      <c r="D13" s="144" t="s">
        <v>690</v>
      </c>
      <c r="J13" s="136">
        <v>2816</v>
      </c>
      <c r="K13" s="136">
        <v>5782</v>
      </c>
      <c r="L13" s="136">
        <v>4266</v>
      </c>
      <c r="M13" s="136">
        <v>60118</v>
      </c>
      <c r="N13" s="136">
        <v>252096</v>
      </c>
      <c r="O13" s="136">
        <v>458631</v>
      </c>
      <c r="P13" s="136">
        <v>398811</v>
      </c>
      <c r="Q13" s="136">
        <v>456967</v>
      </c>
      <c r="R13" s="136">
        <v>462586</v>
      </c>
      <c r="S13" s="136">
        <v>215470</v>
      </c>
      <c r="T13" s="136">
        <v>5335</v>
      </c>
      <c r="U13" s="136">
        <v>0</v>
      </c>
      <c r="V13" s="136">
        <v>0</v>
      </c>
    </row>
    <row r="14" spans="1:29">
      <c r="A14" s="136" t="s">
        <v>204</v>
      </c>
      <c r="B14" s="136" t="s">
        <v>225</v>
      </c>
      <c r="C14" s="136" t="s">
        <v>230</v>
      </c>
      <c r="D14" s="144" t="s">
        <v>231</v>
      </c>
      <c r="J14" s="136">
        <v>11739</v>
      </c>
      <c r="K14" s="136">
        <v>13466</v>
      </c>
      <c r="L14" s="136">
        <v>20396</v>
      </c>
      <c r="M14" s="136">
        <v>128745</v>
      </c>
      <c r="N14" s="136">
        <v>714081</v>
      </c>
      <c r="O14" s="136">
        <v>973390</v>
      </c>
      <c r="P14" s="136">
        <v>1055621</v>
      </c>
      <c r="Q14" s="136">
        <v>1103863</v>
      </c>
      <c r="R14" s="136">
        <v>1130454</v>
      </c>
      <c r="S14" s="136">
        <v>775300</v>
      </c>
      <c r="T14" s="136">
        <v>140171</v>
      </c>
      <c r="U14" s="136">
        <v>8423</v>
      </c>
      <c r="V14" s="136">
        <v>0</v>
      </c>
    </row>
    <row r="15" spans="1:29">
      <c r="A15" s="136" t="s">
        <v>204</v>
      </c>
      <c r="B15" s="136" t="s">
        <v>232</v>
      </c>
      <c r="C15" s="136" t="s">
        <v>237</v>
      </c>
      <c r="D15" s="144" t="s">
        <v>238</v>
      </c>
      <c r="J15" s="136">
        <v>0</v>
      </c>
      <c r="K15" s="136">
        <v>0</v>
      </c>
      <c r="L15" s="136">
        <v>0</v>
      </c>
      <c r="M15" s="136">
        <v>49535</v>
      </c>
      <c r="N15" s="136">
        <v>607025</v>
      </c>
      <c r="O15" s="136">
        <v>727224</v>
      </c>
      <c r="P15" s="136">
        <v>699079</v>
      </c>
      <c r="Q15" s="136">
        <v>837063</v>
      </c>
      <c r="R15" s="136">
        <v>941158</v>
      </c>
      <c r="S15" s="136">
        <v>883900</v>
      </c>
      <c r="T15" s="136">
        <v>183253</v>
      </c>
      <c r="U15" s="136">
        <v>0</v>
      </c>
      <c r="V15" s="136">
        <v>0</v>
      </c>
    </row>
    <row r="16" spans="1:29">
      <c r="A16" s="136" t="s">
        <v>204</v>
      </c>
      <c r="B16" s="136" t="s">
        <v>232</v>
      </c>
      <c r="C16" s="136" t="s">
        <v>235</v>
      </c>
      <c r="D16" s="144" t="s">
        <v>236</v>
      </c>
      <c r="J16" s="136">
        <v>12287</v>
      </c>
      <c r="K16" s="136">
        <v>12287</v>
      </c>
      <c r="L16" s="136">
        <v>12287</v>
      </c>
      <c r="M16" s="136">
        <v>42726</v>
      </c>
      <c r="N16" s="136">
        <v>253501</v>
      </c>
      <c r="O16" s="136">
        <v>282891</v>
      </c>
      <c r="P16" s="136">
        <v>316151</v>
      </c>
      <c r="Q16" s="136">
        <v>392410</v>
      </c>
      <c r="R16" s="136">
        <v>450804</v>
      </c>
      <c r="S16" s="136">
        <v>390256</v>
      </c>
      <c r="T16" s="136">
        <v>96929</v>
      </c>
      <c r="U16" s="136">
        <v>18007</v>
      </c>
      <c r="V16" s="136">
        <v>9859</v>
      </c>
    </row>
    <row r="17" spans="1:22">
      <c r="A17" s="136" t="s">
        <v>204</v>
      </c>
      <c r="B17" s="136" t="s">
        <v>232</v>
      </c>
      <c r="C17" s="136" t="s">
        <v>693</v>
      </c>
      <c r="D17" s="144" t="s">
        <v>694</v>
      </c>
      <c r="J17" s="136">
        <v>1</v>
      </c>
      <c r="K17" s="136">
        <v>1</v>
      </c>
      <c r="L17" s="136">
        <v>18</v>
      </c>
      <c r="M17" s="136">
        <v>190034</v>
      </c>
      <c r="N17" s="136">
        <v>523859</v>
      </c>
      <c r="O17" s="136">
        <v>859367</v>
      </c>
      <c r="P17" s="136">
        <v>921221</v>
      </c>
      <c r="Q17" s="136">
        <v>1369944</v>
      </c>
      <c r="R17" s="136">
        <v>1505537</v>
      </c>
      <c r="S17" s="136">
        <v>876261</v>
      </c>
      <c r="T17" s="136">
        <v>123337</v>
      </c>
      <c r="U17" s="136">
        <v>0</v>
      </c>
      <c r="V17" s="136">
        <v>0</v>
      </c>
    </row>
    <row r="18" spans="1:22">
      <c r="A18" s="136" t="s">
        <v>204</v>
      </c>
      <c r="B18" s="136" t="s">
        <v>239</v>
      </c>
      <c r="C18" s="136" t="s">
        <v>695</v>
      </c>
      <c r="D18" s="144" t="s">
        <v>696</v>
      </c>
      <c r="J18" s="136">
        <v>0</v>
      </c>
      <c r="K18" s="136">
        <v>1867</v>
      </c>
      <c r="L18" s="136">
        <v>8318</v>
      </c>
      <c r="M18" s="136">
        <v>78976</v>
      </c>
      <c r="N18" s="136">
        <v>261075</v>
      </c>
      <c r="O18" s="136">
        <v>319145</v>
      </c>
      <c r="P18" s="136">
        <v>346578</v>
      </c>
      <c r="Q18" s="136">
        <v>354628</v>
      </c>
      <c r="R18" s="136">
        <v>351017</v>
      </c>
      <c r="S18" s="136">
        <v>207269</v>
      </c>
      <c r="T18" s="136">
        <v>8208</v>
      </c>
      <c r="U18" s="136">
        <v>0</v>
      </c>
      <c r="V18" s="136">
        <v>0</v>
      </c>
    </row>
    <row r="19" spans="1:22">
      <c r="A19" s="136" t="s">
        <v>204</v>
      </c>
      <c r="B19" s="136" t="s">
        <v>239</v>
      </c>
      <c r="C19" s="136" t="s">
        <v>240</v>
      </c>
      <c r="D19" s="144" t="s">
        <v>241</v>
      </c>
      <c r="J19" s="136">
        <v>2218</v>
      </c>
      <c r="K19" s="136">
        <v>2598</v>
      </c>
      <c r="L19" s="136">
        <v>2598</v>
      </c>
      <c r="M19" s="136">
        <v>4325</v>
      </c>
      <c r="N19" s="136">
        <v>632589</v>
      </c>
      <c r="O19" s="136">
        <v>809985</v>
      </c>
      <c r="P19" s="136">
        <v>842272</v>
      </c>
      <c r="Q19" s="136">
        <v>859753</v>
      </c>
      <c r="R19" s="136">
        <v>871261</v>
      </c>
      <c r="S19" s="136">
        <v>244654</v>
      </c>
      <c r="T19" s="136">
        <v>7467</v>
      </c>
      <c r="U19" s="136">
        <v>0</v>
      </c>
      <c r="V19" s="136">
        <v>0</v>
      </c>
    </row>
    <row r="20" spans="1:22">
      <c r="A20" s="136" t="s">
        <v>204</v>
      </c>
      <c r="B20" s="136" t="s">
        <v>239</v>
      </c>
      <c r="C20" s="136" t="s">
        <v>242</v>
      </c>
      <c r="D20" s="144" t="s">
        <v>243</v>
      </c>
      <c r="J20" s="136">
        <v>8</v>
      </c>
      <c r="K20" s="136">
        <v>3</v>
      </c>
      <c r="L20" s="136">
        <v>2254</v>
      </c>
      <c r="M20" s="136">
        <v>25919</v>
      </c>
      <c r="N20" s="136">
        <v>296177</v>
      </c>
      <c r="O20" s="136">
        <v>641457</v>
      </c>
      <c r="P20" s="136">
        <v>784742</v>
      </c>
      <c r="Q20" s="136">
        <v>833009</v>
      </c>
      <c r="R20" s="136">
        <v>843577</v>
      </c>
      <c r="S20" s="136">
        <v>392533</v>
      </c>
      <c r="T20" s="136">
        <v>57578</v>
      </c>
      <c r="U20" s="136">
        <v>0</v>
      </c>
      <c r="V20" s="136">
        <v>1</v>
      </c>
    </row>
    <row r="21" spans="1:22">
      <c r="A21" s="136" t="s">
        <v>204</v>
      </c>
      <c r="B21" s="136" t="s">
        <v>244</v>
      </c>
      <c r="C21" s="136" t="s">
        <v>245</v>
      </c>
      <c r="D21" s="144" t="s">
        <v>246</v>
      </c>
      <c r="J21" s="136">
        <v>7082</v>
      </c>
      <c r="K21" s="136">
        <v>7185</v>
      </c>
      <c r="L21" s="136">
        <v>7812</v>
      </c>
      <c r="M21" s="136">
        <v>142079</v>
      </c>
      <c r="N21" s="136">
        <v>850863</v>
      </c>
      <c r="O21" s="136">
        <v>1480981</v>
      </c>
      <c r="P21" s="136">
        <v>1464536</v>
      </c>
      <c r="Q21" s="136">
        <v>2055723</v>
      </c>
      <c r="R21" s="136">
        <v>2518605</v>
      </c>
      <c r="S21" s="136">
        <v>2099953</v>
      </c>
      <c r="T21" s="136">
        <v>330015</v>
      </c>
      <c r="U21" s="136">
        <v>5297</v>
      </c>
      <c r="V21" s="136">
        <v>4422</v>
      </c>
    </row>
    <row r="22" spans="1:22">
      <c r="A22" s="136" t="s">
        <v>204</v>
      </c>
      <c r="B22" s="136" t="s">
        <v>244</v>
      </c>
      <c r="C22" s="136" t="s">
        <v>249</v>
      </c>
      <c r="D22" s="144" t="s">
        <v>250</v>
      </c>
      <c r="J22" s="136">
        <v>23</v>
      </c>
      <c r="K22" s="136">
        <v>2</v>
      </c>
      <c r="L22" s="136">
        <v>1</v>
      </c>
      <c r="M22" s="136">
        <v>9078</v>
      </c>
      <c r="N22" s="136">
        <v>333053</v>
      </c>
      <c r="O22" s="136">
        <v>826002</v>
      </c>
      <c r="P22" s="136">
        <v>708140</v>
      </c>
      <c r="Q22" s="136">
        <v>1579514</v>
      </c>
      <c r="R22" s="136">
        <v>1421478</v>
      </c>
      <c r="S22" s="136">
        <v>712837</v>
      </c>
      <c r="T22" s="136">
        <v>105641</v>
      </c>
      <c r="U22" s="136">
        <v>3</v>
      </c>
      <c r="V22" s="136">
        <v>0</v>
      </c>
    </row>
    <row r="23" spans="1:22">
      <c r="A23" s="136" t="s">
        <v>204</v>
      </c>
      <c r="B23" s="136" t="s">
        <v>239</v>
      </c>
      <c r="C23" s="136" t="s">
        <v>697</v>
      </c>
      <c r="D23" s="144" t="s">
        <v>698</v>
      </c>
      <c r="J23" s="136">
        <v>7</v>
      </c>
      <c r="K23" s="136">
        <v>0</v>
      </c>
      <c r="L23" s="136">
        <v>0</v>
      </c>
      <c r="M23" s="136">
        <v>158842</v>
      </c>
      <c r="N23" s="136">
        <v>268210</v>
      </c>
      <c r="O23" s="136">
        <v>241775</v>
      </c>
      <c r="P23" s="136">
        <v>330215</v>
      </c>
      <c r="Q23" s="136">
        <v>438519</v>
      </c>
      <c r="R23" s="136">
        <v>358194</v>
      </c>
      <c r="S23" s="136">
        <v>228175</v>
      </c>
      <c r="T23" s="136">
        <v>20279</v>
      </c>
      <c r="U23" s="136">
        <v>0</v>
      </c>
      <c r="V23" s="136">
        <v>0</v>
      </c>
    </row>
    <row r="24" spans="1:22">
      <c r="A24" s="136" t="s">
        <v>253</v>
      </c>
      <c r="B24" s="136" t="s">
        <v>254</v>
      </c>
      <c r="C24" s="136" t="s">
        <v>257</v>
      </c>
      <c r="D24" s="144" t="s">
        <v>258</v>
      </c>
      <c r="J24" s="136">
        <v>5722</v>
      </c>
      <c r="K24" s="136">
        <v>7103</v>
      </c>
      <c r="L24" s="136">
        <v>7255</v>
      </c>
      <c r="M24" s="136">
        <v>217427</v>
      </c>
      <c r="N24" s="136">
        <v>795740</v>
      </c>
      <c r="O24" s="136">
        <v>620842</v>
      </c>
      <c r="P24" s="136">
        <v>814806</v>
      </c>
      <c r="Q24" s="136">
        <v>1171325</v>
      </c>
      <c r="R24" s="136">
        <v>1056941</v>
      </c>
      <c r="S24" s="136">
        <v>552913</v>
      </c>
      <c r="T24" s="136">
        <v>125631</v>
      </c>
      <c r="U24" s="136">
        <v>6343</v>
      </c>
      <c r="V24" s="136">
        <v>327</v>
      </c>
    </row>
    <row r="25" spans="1:22">
      <c r="A25" s="136" t="s">
        <v>253</v>
      </c>
      <c r="B25" s="136" t="s">
        <v>254</v>
      </c>
      <c r="C25" s="136" t="s">
        <v>259</v>
      </c>
      <c r="D25" s="144" t="s">
        <v>260</v>
      </c>
      <c r="J25" s="136">
        <v>3971</v>
      </c>
      <c r="K25" s="136">
        <v>4067</v>
      </c>
      <c r="L25" s="136">
        <v>5438</v>
      </c>
      <c r="M25" s="136">
        <v>369577</v>
      </c>
      <c r="N25" s="136">
        <v>779607</v>
      </c>
      <c r="O25" s="136">
        <v>1074805</v>
      </c>
      <c r="P25" s="136">
        <v>611647</v>
      </c>
      <c r="Q25" s="136">
        <v>1150153</v>
      </c>
      <c r="R25" s="136">
        <v>937016</v>
      </c>
      <c r="S25" s="136">
        <v>926449</v>
      </c>
      <c r="T25" s="136">
        <v>268850</v>
      </c>
      <c r="U25" s="136">
        <v>62558</v>
      </c>
      <c r="V25" s="136">
        <v>8527</v>
      </c>
    </row>
    <row r="26" spans="1:22">
      <c r="A26" s="136" t="s">
        <v>253</v>
      </c>
      <c r="B26" s="136" t="s">
        <v>254</v>
      </c>
      <c r="C26" s="136" t="s">
        <v>699</v>
      </c>
      <c r="D26" s="144" t="s">
        <v>700</v>
      </c>
      <c r="J26" s="136">
        <v>0</v>
      </c>
      <c r="K26" s="136">
        <v>6954</v>
      </c>
      <c r="L26" s="136">
        <v>13447</v>
      </c>
      <c r="M26" s="136">
        <v>240743</v>
      </c>
      <c r="N26" s="136">
        <v>434981</v>
      </c>
      <c r="O26" s="136">
        <v>480115</v>
      </c>
      <c r="P26" s="136">
        <v>480115</v>
      </c>
      <c r="Q26" s="136">
        <v>480115</v>
      </c>
      <c r="R26" s="136">
        <v>420338</v>
      </c>
      <c r="S26" s="136">
        <v>211079</v>
      </c>
      <c r="T26" s="136">
        <v>21950</v>
      </c>
      <c r="U26" s="136">
        <v>2</v>
      </c>
      <c r="V26" s="136">
        <v>2</v>
      </c>
    </row>
    <row r="27" spans="1:22">
      <c r="A27" s="136" t="s">
        <v>253</v>
      </c>
      <c r="B27" s="136" t="s">
        <v>261</v>
      </c>
      <c r="C27" s="136" t="s">
        <v>701</v>
      </c>
      <c r="D27" s="144" t="s">
        <v>702</v>
      </c>
      <c r="J27" s="136">
        <v>296</v>
      </c>
      <c r="K27" s="136">
        <v>7</v>
      </c>
      <c r="L27" s="136">
        <v>1393</v>
      </c>
      <c r="M27" s="136">
        <v>1020</v>
      </c>
      <c r="N27" s="136">
        <v>13480</v>
      </c>
      <c r="O27" s="136">
        <v>678049</v>
      </c>
      <c r="P27" s="136">
        <v>1023057</v>
      </c>
      <c r="Q27" s="136">
        <v>1277733</v>
      </c>
      <c r="R27" s="136">
        <v>1283027</v>
      </c>
      <c r="S27" s="136">
        <v>686511</v>
      </c>
      <c r="T27" s="136">
        <v>84657</v>
      </c>
      <c r="U27" s="136">
        <v>2629</v>
      </c>
      <c r="V27" s="136">
        <v>91</v>
      </c>
    </row>
    <row r="28" spans="1:22">
      <c r="A28" s="136" t="s">
        <v>253</v>
      </c>
      <c r="B28" s="136" t="s">
        <v>261</v>
      </c>
      <c r="C28" s="136" t="s">
        <v>703</v>
      </c>
      <c r="D28" s="144" t="s">
        <v>704</v>
      </c>
      <c r="J28" s="136">
        <v>0</v>
      </c>
      <c r="K28" s="136">
        <v>0</v>
      </c>
      <c r="L28" s="136">
        <v>0</v>
      </c>
      <c r="M28" s="136">
        <v>14205</v>
      </c>
      <c r="N28" s="136">
        <v>391427</v>
      </c>
      <c r="O28" s="136">
        <v>702749</v>
      </c>
      <c r="P28" s="136">
        <v>904242</v>
      </c>
      <c r="Q28" s="136">
        <v>1023132</v>
      </c>
      <c r="R28" s="136">
        <v>941535</v>
      </c>
      <c r="S28" s="136">
        <v>870862</v>
      </c>
      <c r="T28" s="136">
        <v>566910</v>
      </c>
      <c r="U28" s="136">
        <v>96987</v>
      </c>
      <c r="V28" s="136">
        <v>11578</v>
      </c>
    </row>
    <row r="29" spans="1:22">
      <c r="A29" s="136" t="s">
        <v>253</v>
      </c>
      <c r="B29" s="136" t="s">
        <v>267</v>
      </c>
      <c r="C29" s="136" t="s">
        <v>268</v>
      </c>
      <c r="D29" s="144" t="s">
        <v>269</v>
      </c>
      <c r="J29" s="136">
        <v>754</v>
      </c>
      <c r="K29" s="136">
        <v>958</v>
      </c>
      <c r="L29" s="136">
        <v>170300</v>
      </c>
      <c r="M29" s="136">
        <v>730668</v>
      </c>
      <c r="N29" s="136">
        <v>1291375</v>
      </c>
      <c r="O29" s="136">
        <v>1821138</v>
      </c>
      <c r="P29" s="136">
        <v>1999945</v>
      </c>
      <c r="Q29" s="136">
        <v>2050685</v>
      </c>
      <c r="R29" s="136">
        <v>2075410</v>
      </c>
      <c r="S29" s="136">
        <v>1975498</v>
      </c>
      <c r="T29" s="136">
        <v>1020237</v>
      </c>
      <c r="U29" s="136">
        <v>170429</v>
      </c>
      <c r="V29" s="136">
        <v>2996</v>
      </c>
    </row>
    <row r="30" spans="1:22">
      <c r="A30" s="136" t="s">
        <v>253</v>
      </c>
      <c r="B30" s="136" t="s">
        <v>267</v>
      </c>
      <c r="C30" s="136" t="s">
        <v>707</v>
      </c>
      <c r="D30" s="144" t="s">
        <v>708</v>
      </c>
      <c r="J30" s="136">
        <v>21</v>
      </c>
      <c r="K30" s="136">
        <v>114</v>
      </c>
      <c r="L30" s="136">
        <v>203</v>
      </c>
      <c r="M30" s="136">
        <v>44496</v>
      </c>
      <c r="N30" s="136">
        <v>225241</v>
      </c>
      <c r="O30" s="136">
        <v>378391</v>
      </c>
      <c r="P30" s="136">
        <v>415172</v>
      </c>
      <c r="Q30" s="136">
        <v>425824</v>
      </c>
      <c r="R30" s="136">
        <v>415944</v>
      </c>
      <c r="S30" s="136">
        <v>85665</v>
      </c>
      <c r="T30" s="136">
        <v>165</v>
      </c>
      <c r="U30" s="136">
        <v>0</v>
      </c>
      <c r="V30" s="136">
        <v>0</v>
      </c>
    </row>
    <row r="31" spans="1:22">
      <c r="A31" s="136" t="s">
        <v>253</v>
      </c>
      <c r="B31" s="136" t="s">
        <v>267</v>
      </c>
      <c r="C31" s="136" t="s">
        <v>709</v>
      </c>
      <c r="D31" s="144" t="s">
        <v>710</v>
      </c>
      <c r="J31" s="136">
        <v>32</v>
      </c>
      <c r="K31" s="136">
        <v>648</v>
      </c>
      <c r="L31" s="136">
        <v>5442</v>
      </c>
      <c r="M31" s="136">
        <v>5423</v>
      </c>
      <c r="N31" s="136">
        <v>221913</v>
      </c>
      <c r="O31" s="136">
        <v>355148</v>
      </c>
      <c r="P31" s="136">
        <v>384435</v>
      </c>
      <c r="Q31" s="136">
        <v>494165</v>
      </c>
      <c r="R31" s="136">
        <v>442571</v>
      </c>
      <c r="S31" s="136">
        <v>141592</v>
      </c>
      <c r="T31" s="136">
        <v>0</v>
      </c>
      <c r="U31" s="136">
        <v>0</v>
      </c>
      <c r="V31" s="136">
        <v>0</v>
      </c>
    </row>
    <row r="32" spans="1:22">
      <c r="A32" s="136" t="s">
        <v>253</v>
      </c>
      <c r="B32" s="136" t="s">
        <v>267</v>
      </c>
      <c r="C32" s="136" t="s">
        <v>713</v>
      </c>
      <c r="D32" s="144" t="s">
        <v>714</v>
      </c>
      <c r="J32" s="136">
        <v>26</v>
      </c>
      <c r="K32" s="136">
        <v>10063</v>
      </c>
      <c r="L32" s="136">
        <v>18733</v>
      </c>
      <c r="M32" s="136">
        <v>26179</v>
      </c>
      <c r="N32" s="136">
        <v>264003</v>
      </c>
      <c r="O32" s="136">
        <v>293273</v>
      </c>
      <c r="P32" s="136">
        <v>293481</v>
      </c>
      <c r="Q32" s="136">
        <v>309443</v>
      </c>
      <c r="R32" s="136">
        <v>334169</v>
      </c>
      <c r="S32" s="136">
        <v>172505</v>
      </c>
      <c r="T32" s="136">
        <v>4868</v>
      </c>
      <c r="U32" s="136">
        <v>0</v>
      </c>
      <c r="V32" s="136">
        <v>0</v>
      </c>
    </row>
    <row r="33" spans="1:22">
      <c r="A33" s="136" t="s">
        <v>253</v>
      </c>
      <c r="B33" s="136" t="s">
        <v>270</v>
      </c>
      <c r="C33" s="136" t="s">
        <v>271</v>
      </c>
      <c r="D33" s="144" t="s">
        <v>272</v>
      </c>
      <c r="J33" s="136">
        <v>10349</v>
      </c>
      <c r="K33" s="136">
        <v>10349</v>
      </c>
      <c r="L33" s="136">
        <v>18939</v>
      </c>
      <c r="M33" s="136">
        <v>33614</v>
      </c>
      <c r="N33" s="136">
        <v>372361</v>
      </c>
      <c r="O33" s="136">
        <v>986347</v>
      </c>
      <c r="P33" s="136">
        <v>1008301</v>
      </c>
      <c r="Q33" s="136">
        <v>1006718</v>
      </c>
      <c r="R33" s="136">
        <v>1001591</v>
      </c>
      <c r="S33" s="136">
        <v>858544</v>
      </c>
      <c r="T33" s="136">
        <v>311948</v>
      </c>
      <c r="U33" s="136">
        <v>52201</v>
      </c>
      <c r="V33" s="136">
        <v>4542</v>
      </c>
    </row>
    <row r="34" spans="1:22">
      <c r="A34" s="136" t="s">
        <v>253</v>
      </c>
      <c r="B34" s="136" t="s">
        <v>270</v>
      </c>
      <c r="C34" s="136" t="s">
        <v>715</v>
      </c>
      <c r="D34" s="144" t="s">
        <v>716</v>
      </c>
      <c r="J34" s="136">
        <v>0</v>
      </c>
      <c r="K34" s="136">
        <v>0</v>
      </c>
      <c r="L34" s="136">
        <v>337</v>
      </c>
      <c r="M34" s="136">
        <v>77119</v>
      </c>
      <c r="N34" s="136">
        <v>246427</v>
      </c>
      <c r="O34" s="136">
        <v>602346</v>
      </c>
      <c r="P34" s="136">
        <v>575617</v>
      </c>
      <c r="Q34" s="136">
        <v>733672</v>
      </c>
      <c r="R34" s="136">
        <v>419494</v>
      </c>
      <c r="S34" s="136">
        <v>65096</v>
      </c>
      <c r="T34" s="136">
        <v>3696</v>
      </c>
      <c r="U34" s="136">
        <v>0</v>
      </c>
      <c r="V34" s="136">
        <v>0</v>
      </c>
    </row>
    <row r="35" spans="1:22">
      <c r="A35" s="136" t="s">
        <v>253</v>
      </c>
      <c r="B35" s="136" t="s">
        <v>270</v>
      </c>
      <c r="C35" s="136" t="s">
        <v>273</v>
      </c>
      <c r="D35" s="144" t="s">
        <v>274</v>
      </c>
      <c r="J35" s="136">
        <v>1285</v>
      </c>
      <c r="K35" s="136">
        <v>1285</v>
      </c>
      <c r="L35" s="136">
        <v>1285</v>
      </c>
      <c r="M35" s="136">
        <v>103381</v>
      </c>
      <c r="N35" s="136">
        <v>645244</v>
      </c>
      <c r="O35" s="136">
        <v>1049826</v>
      </c>
      <c r="P35" s="136">
        <v>1265586</v>
      </c>
      <c r="Q35" s="136">
        <v>1350117</v>
      </c>
      <c r="R35" s="136">
        <v>1368879</v>
      </c>
      <c r="S35" s="136">
        <v>513000</v>
      </c>
      <c r="T35" s="136">
        <v>68899</v>
      </c>
      <c r="U35" s="136">
        <v>4958</v>
      </c>
      <c r="V35" s="136">
        <v>0</v>
      </c>
    </row>
    <row r="36" spans="1:22">
      <c r="A36" s="136" t="s">
        <v>253</v>
      </c>
      <c r="B36" s="136" t="s">
        <v>270</v>
      </c>
      <c r="C36" s="136" t="s">
        <v>717</v>
      </c>
      <c r="D36" s="144" t="s">
        <v>718</v>
      </c>
      <c r="J36" s="136">
        <v>2</v>
      </c>
      <c r="K36" s="136">
        <v>80</v>
      </c>
      <c r="L36" s="136">
        <v>24</v>
      </c>
      <c r="M36" s="136">
        <v>20396</v>
      </c>
      <c r="N36" s="136">
        <v>94201</v>
      </c>
      <c r="O36" s="136">
        <v>175242</v>
      </c>
      <c r="P36" s="136">
        <v>244753</v>
      </c>
      <c r="Q36" s="136">
        <v>268553</v>
      </c>
      <c r="R36" s="136">
        <v>188119</v>
      </c>
      <c r="S36" s="136">
        <v>6289</v>
      </c>
      <c r="T36" s="136">
        <v>49</v>
      </c>
      <c r="U36" s="136">
        <v>0</v>
      </c>
      <c r="V36" s="136">
        <v>0</v>
      </c>
    </row>
    <row r="37" spans="1:22">
      <c r="A37" s="136" t="s">
        <v>253</v>
      </c>
      <c r="B37" s="136" t="s">
        <v>275</v>
      </c>
      <c r="C37" s="136" t="s">
        <v>276</v>
      </c>
      <c r="D37" s="144" t="s">
        <v>277</v>
      </c>
      <c r="J37" s="136">
        <v>598</v>
      </c>
      <c r="K37" s="136">
        <v>1231</v>
      </c>
      <c r="L37" s="136">
        <v>929</v>
      </c>
      <c r="M37" s="136">
        <v>135085</v>
      </c>
      <c r="N37" s="136">
        <v>626217</v>
      </c>
      <c r="O37" s="136">
        <v>1056351</v>
      </c>
      <c r="P37" s="136">
        <v>1145171</v>
      </c>
      <c r="Q37" s="136">
        <v>1181245</v>
      </c>
      <c r="R37" s="136">
        <v>1180338</v>
      </c>
      <c r="S37" s="136">
        <v>319951</v>
      </c>
      <c r="T37" s="136">
        <v>23793</v>
      </c>
      <c r="U37" s="136">
        <v>820</v>
      </c>
      <c r="V37" s="136">
        <v>820</v>
      </c>
    </row>
    <row r="38" spans="1:22">
      <c r="A38" s="136" t="s">
        <v>253</v>
      </c>
      <c r="B38" s="136" t="s">
        <v>270</v>
      </c>
      <c r="C38" s="136" t="s">
        <v>278</v>
      </c>
      <c r="D38" s="144" t="s">
        <v>279</v>
      </c>
      <c r="J38" s="136">
        <v>1301</v>
      </c>
      <c r="K38" s="136">
        <v>1301</v>
      </c>
      <c r="L38" s="136">
        <v>6764</v>
      </c>
      <c r="M38" s="136">
        <v>33402</v>
      </c>
      <c r="N38" s="136">
        <v>412120</v>
      </c>
      <c r="O38" s="136">
        <v>502734</v>
      </c>
      <c r="P38" s="136">
        <v>528425</v>
      </c>
      <c r="Q38" s="136">
        <v>576058</v>
      </c>
      <c r="R38" s="136">
        <v>464775</v>
      </c>
      <c r="S38" s="136">
        <v>87933</v>
      </c>
      <c r="T38" s="136">
        <v>6695</v>
      </c>
      <c r="U38" s="136">
        <v>1</v>
      </c>
      <c r="V38" s="136">
        <v>2</v>
      </c>
    </row>
    <row r="39" spans="1:22">
      <c r="A39" s="136" t="s">
        <v>253</v>
      </c>
      <c r="B39" s="136" t="s">
        <v>275</v>
      </c>
      <c r="C39" s="136" t="s">
        <v>282</v>
      </c>
      <c r="D39" s="144" t="s">
        <v>283</v>
      </c>
      <c r="J39" s="136">
        <v>8</v>
      </c>
      <c r="K39" s="136">
        <v>50</v>
      </c>
      <c r="L39" s="136">
        <v>30412</v>
      </c>
      <c r="M39" s="136">
        <v>752099</v>
      </c>
      <c r="N39" s="136">
        <v>998114</v>
      </c>
      <c r="O39" s="136">
        <v>1230208</v>
      </c>
      <c r="P39" s="136">
        <v>1312617</v>
      </c>
      <c r="Q39" s="136">
        <v>2063906</v>
      </c>
      <c r="R39" s="136">
        <v>1882446</v>
      </c>
      <c r="S39" s="136">
        <v>558241</v>
      </c>
      <c r="T39" s="136">
        <v>2870</v>
      </c>
      <c r="U39" s="136">
        <v>2</v>
      </c>
      <c r="V39" s="136">
        <v>2</v>
      </c>
    </row>
    <row r="40" spans="1:22">
      <c r="A40" s="136" t="s">
        <v>253</v>
      </c>
      <c r="B40" s="136" t="s">
        <v>284</v>
      </c>
      <c r="C40" s="136" t="s">
        <v>721</v>
      </c>
      <c r="D40" s="144" t="s">
        <v>722</v>
      </c>
      <c r="J40" s="136">
        <v>6</v>
      </c>
      <c r="K40" s="136">
        <v>35</v>
      </c>
      <c r="L40" s="136">
        <v>88</v>
      </c>
      <c r="M40" s="136">
        <v>69</v>
      </c>
      <c r="N40" s="136">
        <v>94451</v>
      </c>
      <c r="O40" s="136">
        <v>374004</v>
      </c>
      <c r="P40" s="136">
        <v>394032</v>
      </c>
      <c r="Q40" s="136">
        <v>465266</v>
      </c>
      <c r="R40" s="136">
        <v>464561</v>
      </c>
      <c r="S40" s="136">
        <v>220269</v>
      </c>
      <c r="T40" s="136">
        <v>11889</v>
      </c>
      <c r="U40" s="136">
        <v>0</v>
      </c>
      <c r="V40" s="136">
        <v>1</v>
      </c>
    </row>
    <row r="41" spans="1:22">
      <c r="A41" s="136" t="s">
        <v>253</v>
      </c>
      <c r="B41" s="136" t="s">
        <v>284</v>
      </c>
      <c r="C41" s="136" t="s">
        <v>285</v>
      </c>
      <c r="D41" s="144" t="s">
        <v>286</v>
      </c>
      <c r="J41" s="136">
        <v>17756</v>
      </c>
      <c r="K41" s="136">
        <v>46955</v>
      </c>
      <c r="L41" s="136">
        <v>51422</v>
      </c>
      <c r="M41" s="136">
        <v>56041</v>
      </c>
      <c r="N41" s="136">
        <v>45071</v>
      </c>
      <c r="O41" s="136">
        <v>284251</v>
      </c>
      <c r="P41" s="136">
        <v>310419</v>
      </c>
      <c r="Q41" s="136">
        <v>349935</v>
      </c>
      <c r="R41" s="136">
        <v>285749</v>
      </c>
      <c r="S41" s="136">
        <v>57250</v>
      </c>
      <c r="T41" s="136">
        <v>1019</v>
      </c>
      <c r="U41" s="136">
        <v>0</v>
      </c>
      <c r="V41" s="136">
        <v>0</v>
      </c>
    </row>
    <row r="42" spans="1:22">
      <c r="A42" s="136" t="s">
        <v>253</v>
      </c>
      <c r="B42" s="136" t="s">
        <v>284</v>
      </c>
      <c r="C42" s="136" t="s">
        <v>289</v>
      </c>
      <c r="D42" s="144" t="s">
        <v>290</v>
      </c>
      <c r="J42" s="136">
        <v>131</v>
      </c>
      <c r="K42" s="136">
        <v>253</v>
      </c>
      <c r="L42" s="136">
        <v>214</v>
      </c>
      <c r="M42" s="136">
        <v>21602</v>
      </c>
      <c r="N42" s="136">
        <v>193408</v>
      </c>
      <c r="O42" s="136">
        <v>381696</v>
      </c>
      <c r="P42" s="136">
        <v>463744</v>
      </c>
      <c r="Q42" s="136">
        <v>489824</v>
      </c>
      <c r="R42" s="136">
        <v>494560</v>
      </c>
      <c r="S42" s="136">
        <v>298086</v>
      </c>
      <c r="T42" s="136">
        <v>55464</v>
      </c>
      <c r="U42" s="136">
        <v>0</v>
      </c>
      <c r="V42" s="136">
        <v>3</v>
      </c>
    </row>
    <row r="43" spans="1:22">
      <c r="A43" s="136" t="s">
        <v>253</v>
      </c>
      <c r="B43" s="136" t="s">
        <v>284</v>
      </c>
      <c r="C43" s="136" t="s">
        <v>287</v>
      </c>
      <c r="D43" s="144" t="s">
        <v>288</v>
      </c>
      <c r="J43" s="136">
        <v>1</v>
      </c>
      <c r="K43" s="136">
        <v>26</v>
      </c>
      <c r="L43" s="136">
        <v>4281</v>
      </c>
      <c r="M43" s="136">
        <v>43501</v>
      </c>
      <c r="N43" s="136">
        <v>67805</v>
      </c>
      <c r="O43" s="136">
        <v>371084</v>
      </c>
      <c r="P43" s="136">
        <v>514544</v>
      </c>
      <c r="Q43" s="136">
        <v>554432</v>
      </c>
      <c r="R43" s="136">
        <v>553701</v>
      </c>
      <c r="S43" s="136">
        <v>431708</v>
      </c>
      <c r="T43" s="136">
        <v>82144</v>
      </c>
      <c r="U43" s="136">
        <v>0</v>
      </c>
      <c r="V43" s="136">
        <v>0</v>
      </c>
    </row>
    <row r="44" spans="1:22">
      <c r="A44" s="136" t="s">
        <v>253</v>
      </c>
      <c r="B44" s="136" t="s">
        <v>291</v>
      </c>
      <c r="C44" s="136" t="s">
        <v>294</v>
      </c>
      <c r="D44" s="144" t="s">
        <v>295</v>
      </c>
      <c r="J44" s="136">
        <v>0</v>
      </c>
      <c r="K44" s="136">
        <v>0</v>
      </c>
      <c r="L44" s="136">
        <v>0</v>
      </c>
      <c r="M44" s="136">
        <v>0</v>
      </c>
      <c r="N44" s="136">
        <v>40087</v>
      </c>
      <c r="O44" s="136">
        <v>639387</v>
      </c>
      <c r="P44" s="136">
        <v>588658</v>
      </c>
      <c r="Q44" s="136">
        <v>801471</v>
      </c>
      <c r="R44" s="136">
        <v>632024</v>
      </c>
      <c r="S44" s="136">
        <v>430879</v>
      </c>
      <c r="T44" s="136">
        <v>21220</v>
      </c>
      <c r="U44" s="136">
        <v>0</v>
      </c>
      <c r="V44" s="136">
        <v>0</v>
      </c>
    </row>
    <row r="45" spans="1:22">
      <c r="A45" s="136" t="s">
        <v>253</v>
      </c>
      <c r="B45" s="136" t="s">
        <v>291</v>
      </c>
      <c r="C45" s="136" t="s">
        <v>296</v>
      </c>
      <c r="D45" s="144" t="s">
        <v>297</v>
      </c>
      <c r="J45" s="136">
        <v>643</v>
      </c>
      <c r="K45" s="136">
        <v>1165</v>
      </c>
      <c r="L45" s="136">
        <v>8617</v>
      </c>
      <c r="M45" s="136">
        <v>122206</v>
      </c>
      <c r="N45" s="136">
        <v>442258</v>
      </c>
      <c r="O45" s="136">
        <v>830821</v>
      </c>
      <c r="P45" s="136">
        <v>1601878</v>
      </c>
      <c r="Q45" s="136">
        <v>1818526</v>
      </c>
      <c r="R45" s="136">
        <v>1925661</v>
      </c>
      <c r="S45" s="136">
        <v>1533698</v>
      </c>
      <c r="T45" s="136">
        <v>273381</v>
      </c>
      <c r="U45" s="136">
        <v>0</v>
      </c>
      <c r="V45" s="136">
        <v>0</v>
      </c>
    </row>
    <row r="46" spans="1:22">
      <c r="A46" s="136" t="s">
        <v>253</v>
      </c>
      <c r="B46" s="136" t="s">
        <v>291</v>
      </c>
      <c r="C46" s="136" t="s">
        <v>298</v>
      </c>
      <c r="D46" s="144" t="s">
        <v>299</v>
      </c>
      <c r="J46" s="136">
        <v>1214</v>
      </c>
      <c r="K46" s="136">
        <v>1783</v>
      </c>
      <c r="L46" s="136">
        <v>1271</v>
      </c>
      <c r="M46" s="136">
        <v>2297</v>
      </c>
      <c r="N46" s="136">
        <v>247517</v>
      </c>
      <c r="O46" s="136">
        <v>655260</v>
      </c>
      <c r="P46" s="136">
        <v>889007</v>
      </c>
      <c r="Q46" s="136">
        <v>1088841</v>
      </c>
      <c r="R46" s="136">
        <v>809938</v>
      </c>
      <c r="S46" s="136">
        <v>319058</v>
      </c>
      <c r="T46" s="136">
        <v>33919</v>
      </c>
      <c r="U46" s="136">
        <v>0</v>
      </c>
      <c r="V46" s="136">
        <v>0</v>
      </c>
    </row>
    <row r="47" spans="1:22">
      <c r="A47" s="136" t="s">
        <v>253</v>
      </c>
      <c r="B47" s="136" t="s">
        <v>291</v>
      </c>
      <c r="C47" s="136" t="s">
        <v>727</v>
      </c>
      <c r="D47" s="144" t="s">
        <v>728</v>
      </c>
      <c r="J47" s="136">
        <v>0</v>
      </c>
      <c r="K47" s="136">
        <v>0</v>
      </c>
      <c r="L47" s="136">
        <v>0</v>
      </c>
      <c r="M47" s="136">
        <v>0</v>
      </c>
      <c r="N47" s="136">
        <v>0</v>
      </c>
      <c r="O47" s="136">
        <v>117862</v>
      </c>
      <c r="P47" s="136">
        <v>292556</v>
      </c>
      <c r="Q47" s="136">
        <v>278896</v>
      </c>
      <c r="R47" s="136">
        <v>376947</v>
      </c>
      <c r="S47" s="136">
        <v>418893</v>
      </c>
      <c r="T47" s="136">
        <v>263955</v>
      </c>
      <c r="U47" s="136">
        <v>31809</v>
      </c>
      <c r="V47" s="136">
        <v>2627</v>
      </c>
    </row>
    <row r="48" spans="1:22">
      <c r="A48" s="136" t="s">
        <v>253</v>
      </c>
      <c r="B48" s="136" t="s">
        <v>291</v>
      </c>
      <c r="C48" s="136" t="s">
        <v>302</v>
      </c>
      <c r="D48" s="144" t="s">
        <v>303</v>
      </c>
      <c r="J48" s="136">
        <v>220</v>
      </c>
      <c r="K48" s="136">
        <v>1950</v>
      </c>
      <c r="L48" s="136">
        <v>4355</v>
      </c>
      <c r="M48" s="136">
        <v>10301</v>
      </c>
      <c r="N48" s="136">
        <v>7019</v>
      </c>
      <c r="O48" s="136">
        <v>879438</v>
      </c>
      <c r="P48" s="136">
        <v>1030068</v>
      </c>
      <c r="Q48" s="136">
        <v>1272973</v>
      </c>
      <c r="R48" s="136">
        <v>1089760</v>
      </c>
      <c r="S48" s="136">
        <v>1159683</v>
      </c>
      <c r="T48" s="136">
        <v>735429</v>
      </c>
      <c r="U48" s="136">
        <v>18432</v>
      </c>
      <c r="V48" s="136">
        <v>423</v>
      </c>
    </row>
    <row r="49" spans="1:22">
      <c r="A49" s="136" t="s">
        <v>253</v>
      </c>
      <c r="B49" s="136" t="s">
        <v>304</v>
      </c>
      <c r="C49" s="136" t="s">
        <v>305</v>
      </c>
      <c r="D49" s="144" t="s">
        <v>306</v>
      </c>
      <c r="J49" s="136">
        <v>48</v>
      </c>
      <c r="K49" s="136">
        <v>62</v>
      </c>
      <c r="L49" s="136">
        <v>34</v>
      </c>
      <c r="M49" s="136">
        <v>2003</v>
      </c>
      <c r="N49" s="136">
        <v>301498</v>
      </c>
      <c r="O49" s="136">
        <v>328844</v>
      </c>
      <c r="P49" s="136">
        <v>502367</v>
      </c>
      <c r="Q49" s="136">
        <v>769120</v>
      </c>
      <c r="R49" s="136">
        <v>846338</v>
      </c>
      <c r="S49" s="136">
        <v>747709</v>
      </c>
      <c r="T49" s="136">
        <v>200652</v>
      </c>
      <c r="U49" s="136">
        <v>7519</v>
      </c>
      <c r="V49" s="136">
        <v>0</v>
      </c>
    </row>
    <row r="50" spans="1:22">
      <c r="A50" s="136" t="s">
        <v>253</v>
      </c>
      <c r="B50" s="136" t="s">
        <v>304</v>
      </c>
      <c r="C50" s="136" t="s">
        <v>733</v>
      </c>
      <c r="D50" s="144" t="s">
        <v>734</v>
      </c>
      <c r="J50" s="136">
        <v>0</v>
      </c>
      <c r="K50" s="136">
        <v>0</v>
      </c>
      <c r="L50" s="136">
        <v>1539</v>
      </c>
      <c r="M50" s="136">
        <v>134573</v>
      </c>
      <c r="N50" s="136">
        <v>205199</v>
      </c>
      <c r="O50" s="136">
        <v>313086</v>
      </c>
      <c r="P50" s="136">
        <v>366232</v>
      </c>
      <c r="Q50" s="136">
        <v>440406</v>
      </c>
      <c r="R50" s="136">
        <v>449133</v>
      </c>
      <c r="S50" s="136">
        <v>253103</v>
      </c>
      <c r="T50" s="136">
        <v>37503</v>
      </c>
      <c r="U50" s="136">
        <v>3286</v>
      </c>
      <c r="V50" s="136">
        <v>407</v>
      </c>
    </row>
    <row r="51" spans="1:22">
      <c r="A51" s="136" t="s">
        <v>253</v>
      </c>
      <c r="B51" s="136" t="s">
        <v>304</v>
      </c>
      <c r="C51" s="136" t="s">
        <v>307</v>
      </c>
      <c r="D51" s="144" t="s">
        <v>308</v>
      </c>
      <c r="J51" s="136">
        <v>143</v>
      </c>
      <c r="K51" s="136">
        <v>9348</v>
      </c>
      <c r="L51" s="136">
        <v>24375</v>
      </c>
      <c r="M51" s="136">
        <v>112781</v>
      </c>
      <c r="N51" s="136">
        <v>436101</v>
      </c>
      <c r="O51" s="136">
        <v>859394</v>
      </c>
      <c r="P51" s="136">
        <v>1041290</v>
      </c>
      <c r="Q51" s="136">
        <v>1076450</v>
      </c>
      <c r="R51" s="136">
        <v>1084401</v>
      </c>
      <c r="S51" s="136">
        <v>689625</v>
      </c>
      <c r="T51" s="136">
        <v>185538</v>
      </c>
      <c r="U51" s="136">
        <v>88360</v>
      </c>
      <c r="V51" s="136">
        <v>19098</v>
      </c>
    </row>
    <row r="52" spans="1:22">
      <c r="A52" s="136" t="s">
        <v>253</v>
      </c>
      <c r="B52" s="136" t="s">
        <v>309</v>
      </c>
      <c r="C52" s="136" t="s">
        <v>310</v>
      </c>
      <c r="D52" s="144" t="s">
        <v>311</v>
      </c>
      <c r="J52" s="136">
        <v>0</v>
      </c>
      <c r="K52" s="136">
        <v>0</v>
      </c>
      <c r="L52" s="136">
        <v>0</v>
      </c>
      <c r="M52" s="136">
        <v>308527</v>
      </c>
      <c r="N52" s="136">
        <v>534677</v>
      </c>
      <c r="O52" s="136">
        <v>1595978</v>
      </c>
      <c r="P52" s="136">
        <v>1093148</v>
      </c>
      <c r="Q52" s="136">
        <v>2058039</v>
      </c>
      <c r="R52" s="136">
        <v>2050706</v>
      </c>
      <c r="S52" s="136">
        <v>1781186</v>
      </c>
      <c r="T52" s="136">
        <v>350798</v>
      </c>
      <c r="U52" s="136">
        <v>12118</v>
      </c>
      <c r="V52" s="136">
        <v>0</v>
      </c>
    </row>
    <row r="53" spans="1:22">
      <c r="A53" s="136" t="s">
        <v>253</v>
      </c>
      <c r="B53" s="136" t="s">
        <v>312</v>
      </c>
      <c r="C53" s="136" t="s">
        <v>313</v>
      </c>
      <c r="D53" s="144" t="s">
        <v>314</v>
      </c>
      <c r="J53" s="136">
        <v>0</v>
      </c>
      <c r="K53" s="136">
        <v>0</v>
      </c>
      <c r="L53" s="136">
        <v>42</v>
      </c>
      <c r="M53" s="136">
        <v>37800</v>
      </c>
      <c r="N53" s="136">
        <v>1033057</v>
      </c>
      <c r="O53" s="136">
        <v>1323600</v>
      </c>
      <c r="P53" s="136">
        <v>1116394</v>
      </c>
      <c r="Q53" s="136">
        <v>1403035</v>
      </c>
      <c r="R53" s="136">
        <v>1470960</v>
      </c>
      <c r="S53" s="136">
        <v>1081987</v>
      </c>
      <c r="T53" s="136">
        <v>346749</v>
      </c>
      <c r="U53" s="136">
        <v>52091</v>
      </c>
      <c r="V53" s="136">
        <v>937</v>
      </c>
    </row>
    <row r="54" spans="1:22">
      <c r="A54" s="136" t="s">
        <v>253</v>
      </c>
      <c r="B54" s="136" t="s">
        <v>312</v>
      </c>
      <c r="C54" s="136" t="s">
        <v>315</v>
      </c>
      <c r="D54" s="144" t="s">
        <v>316</v>
      </c>
      <c r="J54" s="136">
        <v>0</v>
      </c>
      <c r="K54" s="136">
        <v>0</v>
      </c>
      <c r="L54" s="136">
        <v>0</v>
      </c>
      <c r="M54" s="136">
        <v>0</v>
      </c>
      <c r="N54" s="136">
        <v>516592</v>
      </c>
      <c r="O54" s="136">
        <v>972011</v>
      </c>
      <c r="P54" s="136">
        <v>1142948</v>
      </c>
      <c r="Q54" s="136">
        <v>1307773</v>
      </c>
      <c r="R54" s="136">
        <v>892778</v>
      </c>
      <c r="S54" s="136">
        <v>331702</v>
      </c>
      <c r="T54" s="136">
        <v>46996</v>
      </c>
      <c r="U54" s="136">
        <v>43</v>
      </c>
      <c r="V54" s="136">
        <v>43</v>
      </c>
    </row>
    <row r="55" spans="1:22">
      <c r="A55" s="136" t="s">
        <v>253</v>
      </c>
      <c r="B55" s="136" t="s">
        <v>312</v>
      </c>
      <c r="C55" s="136" t="s">
        <v>737</v>
      </c>
      <c r="D55" s="144" t="s">
        <v>738</v>
      </c>
      <c r="J55" s="136">
        <v>0</v>
      </c>
      <c r="K55" s="136">
        <v>0</v>
      </c>
      <c r="L55" s="136">
        <v>10</v>
      </c>
      <c r="M55" s="136">
        <v>92926</v>
      </c>
      <c r="N55" s="136">
        <v>253762</v>
      </c>
      <c r="O55" s="136">
        <v>488682</v>
      </c>
      <c r="P55" s="136">
        <v>403448</v>
      </c>
      <c r="Q55" s="136">
        <v>562878</v>
      </c>
      <c r="R55" s="136">
        <v>268284</v>
      </c>
      <c r="S55" s="136">
        <v>362013</v>
      </c>
      <c r="T55" s="136">
        <v>5847</v>
      </c>
      <c r="U55" s="136">
        <v>0</v>
      </c>
      <c r="V55" s="136">
        <v>0</v>
      </c>
    </row>
    <row r="56" spans="1:22">
      <c r="A56" s="136" t="s">
        <v>253</v>
      </c>
      <c r="B56" s="136" t="s">
        <v>312</v>
      </c>
      <c r="C56" s="136" t="s">
        <v>317</v>
      </c>
      <c r="D56" s="144" t="s">
        <v>318</v>
      </c>
      <c r="J56" s="136">
        <v>0</v>
      </c>
      <c r="K56" s="136">
        <v>0</v>
      </c>
      <c r="L56" s="136">
        <v>0</v>
      </c>
      <c r="M56" s="136">
        <v>74584</v>
      </c>
      <c r="N56" s="136">
        <v>251427</v>
      </c>
      <c r="O56" s="136">
        <v>702822</v>
      </c>
      <c r="P56" s="136">
        <v>851697</v>
      </c>
      <c r="Q56" s="136">
        <v>880928</v>
      </c>
      <c r="R56" s="136">
        <v>882253</v>
      </c>
      <c r="S56" s="136">
        <v>463186</v>
      </c>
      <c r="T56" s="136">
        <v>47924</v>
      </c>
      <c r="U56" s="136">
        <v>4582</v>
      </c>
      <c r="V56" s="136">
        <v>0</v>
      </c>
    </row>
    <row r="57" spans="1:22">
      <c r="A57" s="136" t="s">
        <v>253</v>
      </c>
      <c r="B57" s="136" t="s">
        <v>312</v>
      </c>
      <c r="C57" s="136" t="s">
        <v>739</v>
      </c>
      <c r="D57" s="144" t="s">
        <v>740</v>
      </c>
      <c r="J57" s="136">
        <v>0</v>
      </c>
      <c r="K57" s="136">
        <v>0</v>
      </c>
      <c r="L57" s="136">
        <v>0</v>
      </c>
      <c r="M57" s="136">
        <v>0</v>
      </c>
      <c r="N57" s="136">
        <v>79124</v>
      </c>
      <c r="O57" s="136">
        <v>372010</v>
      </c>
      <c r="P57" s="136">
        <v>390388</v>
      </c>
      <c r="Q57" s="136">
        <v>451733</v>
      </c>
      <c r="R57" s="136">
        <v>234452</v>
      </c>
      <c r="S57" s="136">
        <v>21129</v>
      </c>
      <c r="T57" s="136">
        <v>2325</v>
      </c>
      <c r="U57" s="136">
        <v>0</v>
      </c>
      <c r="V57" s="136">
        <v>0</v>
      </c>
    </row>
    <row r="58" spans="1:22">
      <c r="A58" s="136" t="s">
        <v>253</v>
      </c>
      <c r="B58" s="136" t="s">
        <v>309</v>
      </c>
      <c r="C58" s="136" t="s">
        <v>743</v>
      </c>
      <c r="D58" s="144" t="s">
        <v>744</v>
      </c>
      <c r="J58" s="136">
        <v>7068</v>
      </c>
      <c r="K58" s="136">
        <v>36274</v>
      </c>
      <c r="L58" s="136">
        <v>46275</v>
      </c>
      <c r="M58" s="136">
        <v>61558</v>
      </c>
      <c r="N58" s="136">
        <v>269061</v>
      </c>
      <c r="O58" s="136">
        <v>576229</v>
      </c>
      <c r="P58" s="136">
        <v>671713</v>
      </c>
      <c r="Q58" s="136">
        <v>687928</v>
      </c>
      <c r="R58" s="136">
        <v>717871</v>
      </c>
      <c r="S58" s="136">
        <v>345752</v>
      </c>
      <c r="T58" s="136">
        <v>24457</v>
      </c>
      <c r="U58" s="136">
        <v>87</v>
      </c>
      <c r="V58" s="136">
        <v>87</v>
      </c>
    </row>
    <row r="59" spans="1:22">
      <c r="A59" s="136" t="s">
        <v>253</v>
      </c>
      <c r="B59" s="136" t="s">
        <v>309</v>
      </c>
      <c r="C59" s="136" t="s">
        <v>319</v>
      </c>
      <c r="D59" s="144" t="s">
        <v>320</v>
      </c>
      <c r="J59" s="136">
        <v>4726</v>
      </c>
      <c r="K59" s="136">
        <v>15744</v>
      </c>
      <c r="L59" s="136">
        <v>21224</v>
      </c>
      <c r="M59" s="136">
        <v>21516</v>
      </c>
      <c r="N59" s="136">
        <v>119066</v>
      </c>
      <c r="O59" s="136">
        <v>1265218</v>
      </c>
      <c r="P59" s="136">
        <v>1323339</v>
      </c>
      <c r="Q59" s="136">
        <v>1575508</v>
      </c>
      <c r="R59" s="136">
        <v>1524105</v>
      </c>
      <c r="S59" s="136">
        <v>1120640</v>
      </c>
      <c r="T59" s="136">
        <v>183152</v>
      </c>
      <c r="U59" s="136">
        <v>23639</v>
      </c>
      <c r="V59" s="136">
        <v>0</v>
      </c>
    </row>
    <row r="60" spans="1:22">
      <c r="A60" s="136" t="s">
        <v>333</v>
      </c>
      <c r="B60" s="136" t="s">
        <v>334</v>
      </c>
      <c r="C60" s="136" t="s">
        <v>747</v>
      </c>
      <c r="D60" s="144" t="s">
        <v>748</v>
      </c>
      <c r="J60" s="136">
        <v>104</v>
      </c>
      <c r="K60" s="136">
        <v>5</v>
      </c>
      <c r="L60" s="136">
        <v>5</v>
      </c>
      <c r="M60" s="136">
        <v>10885</v>
      </c>
      <c r="N60" s="136">
        <v>35937</v>
      </c>
      <c r="O60" s="136">
        <v>412209</v>
      </c>
      <c r="P60" s="136">
        <v>592008</v>
      </c>
      <c r="Q60" s="136">
        <v>645874</v>
      </c>
      <c r="R60" s="136">
        <v>664642</v>
      </c>
      <c r="S60" s="136">
        <v>527732</v>
      </c>
      <c r="T60" s="136">
        <v>58698</v>
      </c>
      <c r="U60" s="136">
        <v>0</v>
      </c>
      <c r="V60" s="136">
        <v>0</v>
      </c>
    </row>
    <row r="61" spans="1:22">
      <c r="A61" s="136" t="s">
        <v>333</v>
      </c>
      <c r="B61" s="136" t="s">
        <v>334</v>
      </c>
      <c r="C61" s="136" t="s">
        <v>755</v>
      </c>
      <c r="D61" s="144" t="s">
        <v>756</v>
      </c>
      <c r="J61" s="136">
        <v>0</v>
      </c>
      <c r="K61" s="136">
        <v>0</v>
      </c>
      <c r="L61" s="136">
        <v>0</v>
      </c>
      <c r="M61" s="136">
        <v>7884</v>
      </c>
      <c r="N61" s="136">
        <v>376409</v>
      </c>
      <c r="O61" s="136">
        <v>1721387</v>
      </c>
      <c r="P61" s="136">
        <v>1894259</v>
      </c>
      <c r="Q61" s="136">
        <v>2047819</v>
      </c>
      <c r="R61" s="136">
        <v>1939795</v>
      </c>
      <c r="S61" s="136">
        <v>804233</v>
      </c>
      <c r="T61" s="136">
        <v>286752</v>
      </c>
      <c r="U61" s="136">
        <v>2746</v>
      </c>
      <c r="V61" s="136">
        <v>0</v>
      </c>
    </row>
    <row r="62" spans="1:22">
      <c r="A62" s="136" t="s">
        <v>333</v>
      </c>
      <c r="B62" s="136" t="s">
        <v>334</v>
      </c>
      <c r="C62" s="136" t="s">
        <v>753</v>
      </c>
      <c r="D62" s="144" t="s">
        <v>754</v>
      </c>
      <c r="J62" s="136">
        <v>0</v>
      </c>
      <c r="K62" s="136">
        <v>78</v>
      </c>
      <c r="L62" s="136">
        <v>115</v>
      </c>
      <c r="M62" s="136">
        <v>115</v>
      </c>
      <c r="N62" s="136">
        <v>43909</v>
      </c>
      <c r="O62" s="136">
        <v>268304</v>
      </c>
      <c r="P62" s="136">
        <v>281090</v>
      </c>
      <c r="Q62" s="136">
        <v>300054</v>
      </c>
      <c r="R62" s="136">
        <v>170162</v>
      </c>
      <c r="S62" s="136">
        <v>123385</v>
      </c>
      <c r="T62" s="136">
        <v>15289</v>
      </c>
      <c r="U62" s="136">
        <v>0</v>
      </c>
      <c r="V62" s="136">
        <v>0</v>
      </c>
    </row>
    <row r="63" spans="1:22">
      <c r="A63" s="136" t="s">
        <v>333</v>
      </c>
      <c r="B63" s="136" t="s">
        <v>334</v>
      </c>
      <c r="C63" s="136" t="s">
        <v>757</v>
      </c>
      <c r="D63" s="144" t="s">
        <v>758</v>
      </c>
      <c r="J63" s="136">
        <v>122</v>
      </c>
      <c r="K63" s="136">
        <v>122</v>
      </c>
      <c r="L63" s="136">
        <v>122</v>
      </c>
      <c r="M63" s="136">
        <v>2413</v>
      </c>
      <c r="N63" s="136">
        <v>259858</v>
      </c>
      <c r="O63" s="136">
        <v>359399</v>
      </c>
      <c r="P63" s="136">
        <v>482946</v>
      </c>
      <c r="Q63" s="136">
        <v>690691</v>
      </c>
      <c r="R63" s="136">
        <v>435426</v>
      </c>
      <c r="S63" s="136">
        <v>52718</v>
      </c>
      <c r="T63" s="136">
        <v>4184</v>
      </c>
      <c r="U63" s="136">
        <v>0</v>
      </c>
      <c r="V63" s="136">
        <v>122</v>
      </c>
    </row>
    <row r="64" spans="1:22">
      <c r="A64" s="136" t="s">
        <v>333</v>
      </c>
      <c r="B64" s="136" t="s">
        <v>334</v>
      </c>
      <c r="C64" s="136" t="s">
        <v>337</v>
      </c>
      <c r="D64" s="144" t="s">
        <v>338</v>
      </c>
      <c r="J64" s="136">
        <v>0</v>
      </c>
      <c r="K64" s="136">
        <v>0</v>
      </c>
      <c r="L64" s="136">
        <v>0</v>
      </c>
      <c r="M64" s="136">
        <v>0</v>
      </c>
      <c r="N64" s="136">
        <v>205266</v>
      </c>
      <c r="O64" s="136">
        <v>492025</v>
      </c>
      <c r="P64" s="136">
        <v>567499</v>
      </c>
      <c r="Q64" s="136">
        <v>611911</v>
      </c>
      <c r="R64" s="136">
        <v>499124</v>
      </c>
      <c r="S64" s="136">
        <v>197051</v>
      </c>
      <c r="T64" s="136">
        <v>7673</v>
      </c>
      <c r="U64" s="136">
        <v>0</v>
      </c>
      <c r="V64" s="136">
        <v>0</v>
      </c>
    </row>
    <row r="65" spans="1:22">
      <c r="A65" s="136" t="s">
        <v>333</v>
      </c>
      <c r="B65" s="136" t="s">
        <v>334</v>
      </c>
      <c r="C65" s="136" t="s">
        <v>759</v>
      </c>
      <c r="D65" s="144" t="s">
        <v>760</v>
      </c>
      <c r="J65" s="136">
        <v>60</v>
      </c>
      <c r="K65" s="136">
        <v>60</v>
      </c>
      <c r="L65" s="136">
        <v>60</v>
      </c>
      <c r="M65" s="136">
        <v>60</v>
      </c>
      <c r="N65" s="136">
        <v>181275</v>
      </c>
      <c r="O65" s="136">
        <v>364840</v>
      </c>
      <c r="P65" s="136">
        <v>639928</v>
      </c>
      <c r="Q65" s="136">
        <v>634143</v>
      </c>
      <c r="R65" s="136">
        <v>231216</v>
      </c>
      <c r="S65" s="136">
        <v>21043</v>
      </c>
      <c r="T65" s="136">
        <v>16302</v>
      </c>
      <c r="U65" s="136">
        <v>0</v>
      </c>
      <c r="V65" s="136">
        <v>0</v>
      </c>
    </row>
    <row r="66" spans="1:22">
      <c r="A66" s="136" t="s">
        <v>333</v>
      </c>
      <c r="B66" s="136" t="s">
        <v>339</v>
      </c>
      <c r="C66" s="136" t="s">
        <v>340</v>
      </c>
      <c r="D66" s="144" t="s">
        <v>341</v>
      </c>
      <c r="J66" s="136">
        <v>2284</v>
      </c>
      <c r="K66" s="136">
        <v>4446</v>
      </c>
      <c r="L66" s="136">
        <v>4243</v>
      </c>
      <c r="M66" s="136">
        <v>46384</v>
      </c>
      <c r="N66" s="136">
        <v>1411271</v>
      </c>
      <c r="O66" s="136">
        <v>2689662</v>
      </c>
      <c r="P66" s="136">
        <v>3591306</v>
      </c>
      <c r="Q66" s="136">
        <v>4476209</v>
      </c>
      <c r="R66" s="136">
        <v>3913130</v>
      </c>
      <c r="S66" s="136">
        <v>1098787</v>
      </c>
      <c r="T66" s="136">
        <v>49322</v>
      </c>
      <c r="U66" s="136">
        <v>1398</v>
      </c>
      <c r="V66" s="136">
        <v>914</v>
      </c>
    </row>
    <row r="67" spans="1:22">
      <c r="A67" s="136" t="s">
        <v>333</v>
      </c>
      <c r="B67" s="136" t="s">
        <v>348</v>
      </c>
      <c r="C67" s="136" t="s">
        <v>351</v>
      </c>
      <c r="D67" s="144" t="s">
        <v>352</v>
      </c>
      <c r="J67" s="136">
        <v>0</v>
      </c>
      <c r="K67" s="136">
        <v>0</v>
      </c>
      <c r="L67" s="136">
        <v>0</v>
      </c>
      <c r="M67" s="136">
        <v>0</v>
      </c>
      <c r="N67" s="136">
        <v>124666</v>
      </c>
      <c r="O67" s="136">
        <v>338859</v>
      </c>
      <c r="P67" s="136">
        <v>508906</v>
      </c>
      <c r="Q67" s="136">
        <v>509501</v>
      </c>
      <c r="R67" s="136">
        <v>406881</v>
      </c>
      <c r="S67" s="136">
        <v>152178</v>
      </c>
      <c r="T67" s="136">
        <v>41759</v>
      </c>
      <c r="U67" s="136">
        <v>1294</v>
      </c>
      <c r="V67" s="136">
        <v>0</v>
      </c>
    </row>
    <row r="68" spans="1:22">
      <c r="A68" s="136" t="s">
        <v>333</v>
      </c>
      <c r="B68" s="136" t="s">
        <v>348</v>
      </c>
      <c r="C68" s="136" t="s">
        <v>353</v>
      </c>
      <c r="D68" s="144" t="s">
        <v>354</v>
      </c>
      <c r="J68" s="136">
        <v>0</v>
      </c>
      <c r="K68" s="136">
        <v>2695</v>
      </c>
      <c r="L68" s="136">
        <v>6617</v>
      </c>
      <c r="M68" s="136">
        <v>6617</v>
      </c>
      <c r="N68" s="136">
        <v>109614</v>
      </c>
      <c r="O68" s="136">
        <v>579392</v>
      </c>
      <c r="P68" s="136">
        <v>801350</v>
      </c>
      <c r="Q68" s="136">
        <v>870833</v>
      </c>
      <c r="R68" s="136">
        <v>801138</v>
      </c>
      <c r="S68" s="136">
        <v>396895</v>
      </c>
      <c r="T68" s="136">
        <v>79579</v>
      </c>
      <c r="U68" s="136">
        <v>1609</v>
      </c>
      <c r="V68" s="136">
        <v>0</v>
      </c>
    </row>
    <row r="69" spans="1:22">
      <c r="A69" s="136" t="s">
        <v>333</v>
      </c>
      <c r="B69" s="136" t="s">
        <v>348</v>
      </c>
      <c r="C69" s="136" t="s">
        <v>976</v>
      </c>
      <c r="D69" s="144" t="s">
        <v>977</v>
      </c>
      <c r="J69" s="136">
        <v>50</v>
      </c>
      <c r="K69" s="136">
        <v>2064</v>
      </c>
      <c r="L69" s="136">
        <v>4279</v>
      </c>
      <c r="M69" s="136">
        <v>18066</v>
      </c>
      <c r="N69" s="136">
        <v>349586</v>
      </c>
      <c r="O69" s="136">
        <v>886936</v>
      </c>
      <c r="P69" s="136">
        <v>1475780</v>
      </c>
      <c r="Q69" s="136">
        <v>1722952</v>
      </c>
      <c r="R69" s="136">
        <v>1659219</v>
      </c>
      <c r="S69" s="136">
        <v>1121113</v>
      </c>
      <c r="T69" s="136">
        <v>205547</v>
      </c>
      <c r="U69" s="136">
        <v>6590</v>
      </c>
      <c r="V69" s="136">
        <v>2421</v>
      </c>
    </row>
    <row r="70" spans="1:22">
      <c r="A70" s="136" t="s">
        <v>333</v>
      </c>
      <c r="B70" s="136" t="s">
        <v>348</v>
      </c>
      <c r="C70" s="136" t="s">
        <v>767</v>
      </c>
      <c r="D70" s="144" t="s">
        <v>768</v>
      </c>
      <c r="J70" s="136">
        <v>0</v>
      </c>
      <c r="K70" s="136">
        <v>0</v>
      </c>
      <c r="L70" s="136">
        <v>0</v>
      </c>
      <c r="M70" s="136">
        <v>0</v>
      </c>
      <c r="N70" s="136">
        <v>58</v>
      </c>
      <c r="O70" s="136">
        <v>135395</v>
      </c>
      <c r="P70" s="136">
        <v>351277</v>
      </c>
      <c r="Q70" s="136">
        <v>423780</v>
      </c>
      <c r="R70" s="136">
        <v>296837</v>
      </c>
      <c r="S70" s="136">
        <v>44368</v>
      </c>
      <c r="T70" s="136">
        <v>1205</v>
      </c>
      <c r="U70" s="136">
        <v>0</v>
      </c>
      <c r="V70" s="136">
        <v>0</v>
      </c>
    </row>
    <row r="71" spans="1:22">
      <c r="A71" s="136" t="s">
        <v>333</v>
      </c>
      <c r="B71" s="136" t="s">
        <v>355</v>
      </c>
      <c r="C71" s="136" t="s">
        <v>771</v>
      </c>
      <c r="D71" s="144" t="s">
        <v>772</v>
      </c>
      <c r="J71" s="136">
        <v>12719</v>
      </c>
      <c r="K71" s="136">
        <v>19601</v>
      </c>
      <c r="L71" s="136">
        <v>31488</v>
      </c>
      <c r="M71" s="136">
        <v>582380</v>
      </c>
      <c r="N71" s="136">
        <v>1053305</v>
      </c>
      <c r="O71" s="136">
        <v>1646370</v>
      </c>
      <c r="P71" s="136">
        <v>2091868</v>
      </c>
      <c r="Q71" s="136">
        <v>2246392</v>
      </c>
      <c r="R71" s="136">
        <v>1630499</v>
      </c>
      <c r="S71" s="136">
        <v>264090</v>
      </c>
      <c r="T71" s="136">
        <v>166786</v>
      </c>
      <c r="U71" s="136">
        <v>146884</v>
      </c>
      <c r="V71" s="136">
        <v>13952</v>
      </c>
    </row>
    <row r="72" spans="1:22">
      <c r="A72" s="136" t="s">
        <v>333</v>
      </c>
      <c r="B72" s="136" t="s">
        <v>348</v>
      </c>
      <c r="C72" s="136" t="s">
        <v>773</v>
      </c>
      <c r="D72" s="144" t="s">
        <v>774</v>
      </c>
      <c r="J72" s="136">
        <v>11</v>
      </c>
      <c r="K72" s="136">
        <v>8</v>
      </c>
      <c r="L72" s="136">
        <v>50</v>
      </c>
      <c r="M72" s="136">
        <v>377</v>
      </c>
      <c r="N72" s="136">
        <v>17088</v>
      </c>
      <c r="O72" s="136">
        <v>297198</v>
      </c>
      <c r="P72" s="136">
        <v>288801</v>
      </c>
      <c r="Q72" s="136">
        <v>297984</v>
      </c>
      <c r="R72" s="136">
        <v>249134</v>
      </c>
      <c r="S72" s="136">
        <v>55884</v>
      </c>
      <c r="T72" s="136">
        <v>4431</v>
      </c>
      <c r="U72" s="136">
        <v>16</v>
      </c>
      <c r="V72" s="136">
        <v>0</v>
      </c>
    </row>
    <row r="73" spans="1:22">
      <c r="A73" s="136" t="s">
        <v>333</v>
      </c>
      <c r="B73" s="136" t="s">
        <v>355</v>
      </c>
      <c r="C73" s="136" t="s">
        <v>358</v>
      </c>
      <c r="D73" s="144" t="s">
        <v>359</v>
      </c>
      <c r="J73" s="136">
        <v>4509</v>
      </c>
      <c r="K73" s="136">
        <v>4494</v>
      </c>
      <c r="L73" s="136">
        <v>4460</v>
      </c>
      <c r="M73" s="136">
        <v>134931</v>
      </c>
      <c r="N73" s="136">
        <v>272791</v>
      </c>
      <c r="O73" s="136">
        <v>424570</v>
      </c>
      <c r="P73" s="136">
        <v>586035</v>
      </c>
      <c r="Q73" s="136">
        <v>574089</v>
      </c>
      <c r="R73" s="136">
        <v>364648</v>
      </c>
      <c r="S73" s="136">
        <v>51157</v>
      </c>
      <c r="T73" s="136">
        <v>26191</v>
      </c>
      <c r="U73" s="136">
        <v>5634</v>
      </c>
      <c r="V73" s="136">
        <v>13</v>
      </c>
    </row>
    <row r="74" spans="1:22">
      <c r="A74" s="136" t="s">
        <v>333</v>
      </c>
      <c r="B74" s="136" t="s">
        <v>355</v>
      </c>
      <c r="C74" s="136" t="s">
        <v>775</v>
      </c>
      <c r="D74" s="144" t="s">
        <v>776</v>
      </c>
      <c r="J74" s="136">
        <v>4854</v>
      </c>
      <c r="K74" s="136">
        <v>4854</v>
      </c>
      <c r="L74" s="136">
        <v>4854</v>
      </c>
      <c r="M74" s="136">
        <v>4854</v>
      </c>
      <c r="N74" s="136">
        <v>25726</v>
      </c>
      <c r="O74" s="136">
        <v>435902</v>
      </c>
      <c r="P74" s="136">
        <v>469316</v>
      </c>
      <c r="Q74" s="136">
        <v>469316</v>
      </c>
      <c r="R74" s="136">
        <v>434427</v>
      </c>
      <c r="S74" s="136">
        <v>157571</v>
      </c>
      <c r="T74" s="136">
        <v>11897</v>
      </c>
      <c r="U74" s="136">
        <v>0</v>
      </c>
      <c r="V74" s="136">
        <v>0</v>
      </c>
    </row>
    <row r="75" spans="1:22">
      <c r="A75" s="136" t="s">
        <v>333</v>
      </c>
      <c r="B75" s="136" t="s">
        <v>355</v>
      </c>
      <c r="C75" s="136" t="s">
        <v>360</v>
      </c>
      <c r="D75" s="144" t="s">
        <v>361</v>
      </c>
      <c r="J75" s="136">
        <v>0</v>
      </c>
      <c r="K75" s="136">
        <v>0</v>
      </c>
      <c r="L75" s="136">
        <v>0</v>
      </c>
      <c r="M75" s="136">
        <v>0</v>
      </c>
      <c r="N75" s="136">
        <v>108331</v>
      </c>
      <c r="O75" s="136">
        <v>756854</v>
      </c>
      <c r="P75" s="136">
        <v>905273</v>
      </c>
      <c r="Q75" s="136">
        <v>1002360</v>
      </c>
      <c r="R75" s="136">
        <v>994443</v>
      </c>
      <c r="S75" s="136">
        <v>351162</v>
      </c>
      <c r="T75" s="136">
        <v>30159</v>
      </c>
      <c r="U75" s="136">
        <v>0</v>
      </c>
      <c r="V75" s="136">
        <v>0</v>
      </c>
    </row>
    <row r="76" spans="1:22">
      <c r="A76" s="136" t="s">
        <v>333</v>
      </c>
      <c r="B76" s="136" t="s">
        <v>355</v>
      </c>
      <c r="C76" s="136" t="s">
        <v>777</v>
      </c>
      <c r="D76" s="144" t="s">
        <v>778</v>
      </c>
      <c r="J76" s="136">
        <v>0</v>
      </c>
      <c r="K76" s="136">
        <v>0</v>
      </c>
      <c r="L76" s="136">
        <v>175</v>
      </c>
      <c r="M76" s="136">
        <v>316</v>
      </c>
      <c r="N76" s="136">
        <v>144844</v>
      </c>
      <c r="O76" s="136">
        <v>465176</v>
      </c>
      <c r="P76" s="136">
        <v>540567</v>
      </c>
      <c r="Q76" s="136">
        <v>421504</v>
      </c>
      <c r="R76" s="136">
        <v>348658</v>
      </c>
      <c r="S76" s="136">
        <v>52449</v>
      </c>
      <c r="T76" s="136">
        <v>3968</v>
      </c>
      <c r="U76" s="136">
        <v>3968</v>
      </c>
      <c r="V76" s="136">
        <v>220</v>
      </c>
    </row>
    <row r="77" spans="1:22">
      <c r="A77" s="136" t="s">
        <v>333</v>
      </c>
      <c r="B77" s="136" t="s">
        <v>370</v>
      </c>
      <c r="C77" s="136" t="s">
        <v>661</v>
      </c>
      <c r="D77" s="144" t="s">
        <v>662</v>
      </c>
      <c r="J77" s="136">
        <v>13</v>
      </c>
      <c r="K77" s="136">
        <v>1</v>
      </c>
      <c r="L77" s="136">
        <v>23</v>
      </c>
      <c r="M77" s="136">
        <v>509039</v>
      </c>
      <c r="N77" s="136">
        <v>919849</v>
      </c>
      <c r="O77" s="136">
        <v>2121017</v>
      </c>
      <c r="P77" s="136">
        <v>1773806</v>
      </c>
      <c r="Q77" s="136">
        <v>3444513</v>
      </c>
      <c r="R77" s="136">
        <v>3460376</v>
      </c>
      <c r="S77" s="136">
        <v>1313746</v>
      </c>
      <c r="T77" s="136">
        <v>115653</v>
      </c>
      <c r="U77" s="136">
        <v>456</v>
      </c>
      <c r="V77" s="136">
        <v>4</v>
      </c>
    </row>
    <row r="78" spans="1:22">
      <c r="A78" s="136" t="s">
        <v>333</v>
      </c>
      <c r="B78" s="136" t="s">
        <v>355</v>
      </c>
      <c r="C78" s="136" t="s">
        <v>362</v>
      </c>
      <c r="D78" s="144" t="s">
        <v>363</v>
      </c>
      <c r="J78" s="136">
        <v>62</v>
      </c>
      <c r="K78" s="136">
        <v>107</v>
      </c>
      <c r="L78" s="136">
        <v>107</v>
      </c>
      <c r="M78" s="136">
        <v>86</v>
      </c>
      <c r="N78" s="136">
        <v>123475</v>
      </c>
      <c r="O78" s="136">
        <v>440940</v>
      </c>
      <c r="P78" s="136">
        <v>459188</v>
      </c>
      <c r="Q78" s="136">
        <v>560650</v>
      </c>
      <c r="R78" s="136">
        <v>362253</v>
      </c>
      <c r="S78" s="136">
        <v>15980</v>
      </c>
      <c r="T78" s="136">
        <v>0</v>
      </c>
      <c r="U78" s="136">
        <v>0</v>
      </c>
      <c r="V78" s="136">
        <v>0</v>
      </c>
    </row>
    <row r="79" spans="1:22">
      <c r="A79" s="136" t="s">
        <v>333</v>
      </c>
      <c r="B79" s="136" t="s">
        <v>364</v>
      </c>
      <c r="C79" s="136" t="s">
        <v>779</v>
      </c>
      <c r="D79" s="144" t="s">
        <v>780</v>
      </c>
      <c r="J79" s="136">
        <v>0</v>
      </c>
      <c r="K79" s="136">
        <v>0</v>
      </c>
      <c r="L79" s="136">
        <v>195</v>
      </c>
      <c r="M79" s="136">
        <v>89</v>
      </c>
      <c r="N79" s="136">
        <v>131999</v>
      </c>
      <c r="O79" s="136">
        <v>290734</v>
      </c>
      <c r="P79" s="136">
        <v>305924</v>
      </c>
      <c r="Q79" s="136">
        <v>382804</v>
      </c>
      <c r="R79" s="136">
        <v>510396</v>
      </c>
      <c r="S79" s="136">
        <v>265125</v>
      </c>
      <c r="T79" s="136">
        <v>26525</v>
      </c>
      <c r="U79" s="136">
        <v>0</v>
      </c>
      <c r="V79" s="136">
        <v>0</v>
      </c>
    </row>
    <row r="80" spans="1:22">
      <c r="A80" s="136" t="s">
        <v>333</v>
      </c>
      <c r="B80" s="136" t="s">
        <v>370</v>
      </c>
      <c r="C80" s="136" t="s">
        <v>781</v>
      </c>
      <c r="D80" s="144" t="s">
        <v>782</v>
      </c>
      <c r="J80" s="136">
        <v>617</v>
      </c>
      <c r="K80" s="136">
        <v>1321</v>
      </c>
      <c r="L80" s="136">
        <v>17153</v>
      </c>
      <c r="M80" s="136">
        <v>24939</v>
      </c>
      <c r="N80" s="136">
        <v>109487</v>
      </c>
      <c r="O80" s="136">
        <v>211627</v>
      </c>
      <c r="P80" s="136">
        <v>235327</v>
      </c>
      <c r="Q80" s="136">
        <v>373825</v>
      </c>
      <c r="R80" s="136">
        <v>445957</v>
      </c>
      <c r="S80" s="136">
        <v>88384</v>
      </c>
      <c r="T80" s="136">
        <v>604</v>
      </c>
      <c r="U80" s="136">
        <v>604</v>
      </c>
      <c r="V80" s="136">
        <v>1208</v>
      </c>
    </row>
    <row r="81" spans="1:22">
      <c r="A81" s="136" t="s">
        <v>333</v>
      </c>
      <c r="B81" s="136" t="s">
        <v>364</v>
      </c>
      <c r="C81" s="136" t="s">
        <v>365</v>
      </c>
      <c r="D81" s="144" t="s">
        <v>366</v>
      </c>
      <c r="J81" s="136">
        <v>1</v>
      </c>
      <c r="K81" s="136">
        <v>1</v>
      </c>
      <c r="L81" s="136">
        <v>1</v>
      </c>
      <c r="M81" s="136">
        <v>58632</v>
      </c>
      <c r="N81" s="136">
        <v>273211</v>
      </c>
      <c r="O81" s="136">
        <v>276026</v>
      </c>
      <c r="P81" s="136">
        <v>301238</v>
      </c>
      <c r="Q81" s="136">
        <v>474473</v>
      </c>
      <c r="R81" s="136">
        <v>547506</v>
      </c>
      <c r="S81" s="136">
        <v>106176</v>
      </c>
      <c r="T81" s="136">
        <v>1233</v>
      </c>
      <c r="U81" s="136">
        <v>8</v>
      </c>
      <c r="V81" s="136">
        <v>18</v>
      </c>
    </row>
    <row r="82" spans="1:22">
      <c r="A82" s="136" t="s">
        <v>333</v>
      </c>
      <c r="B82" s="136" t="s">
        <v>367</v>
      </c>
      <c r="C82" s="136" t="s">
        <v>783</v>
      </c>
      <c r="D82" s="144" t="s">
        <v>784</v>
      </c>
      <c r="J82" s="136">
        <v>3970</v>
      </c>
      <c r="K82" s="136">
        <v>3969</v>
      </c>
      <c r="L82" s="136">
        <v>4036</v>
      </c>
      <c r="M82" s="136">
        <v>4939</v>
      </c>
      <c r="N82" s="136">
        <v>1633133</v>
      </c>
      <c r="O82" s="136">
        <v>1381794</v>
      </c>
      <c r="P82" s="136">
        <v>1465147</v>
      </c>
      <c r="Q82" s="136">
        <v>2009852</v>
      </c>
      <c r="R82" s="136">
        <v>1650071</v>
      </c>
      <c r="S82" s="136">
        <v>241470</v>
      </c>
      <c r="T82" s="136">
        <v>2574</v>
      </c>
      <c r="U82" s="136">
        <v>4097</v>
      </c>
      <c r="V82" s="136">
        <v>389</v>
      </c>
    </row>
    <row r="83" spans="1:22">
      <c r="A83" s="136" t="s">
        <v>333</v>
      </c>
      <c r="B83" s="136" t="s">
        <v>370</v>
      </c>
      <c r="C83" s="136" t="s">
        <v>665</v>
      </c>
      <c r="D83" s="144" t="s">
        <v>666</v>
      </c>
      <c r="J83" s="136">
        <v>0</v>
      </c>
      <c r="K83" s="136">
        <v>0</v>
      </c>
      <c r="L83" s="136">
        <v>0</v>
      </c>
      <c r="M83" s="136">
        <v>265745</v>
      </c>
      <c r="N83" s="136">
        <v>503185</v>
      </c>
      <c r="O83" s="136">
        <v>978107</v>
      </c>
      <c r="P83" s="136">
        <v>1644221</v>
      </c>
      <c r="Q83" s="136">
        <v>2028809</v>
      </c>
      <c r="R83" s="136">
        <v>2300456</v>
      </c>
      <c r="S83" s="136">
        <v>1501025</v>
      </c>
      <c r="T83" s="136">
        <v>86021</v>
      </c>
      <c r="U83" s="136">
        <v>0</v>
      </c>
      <c r="V83" s="136">
        <v>0</v>
      </c>
    </row>
    <row r="84" spans="1:22">
      <c r="A84" s="136" t="s">
        <v>333</v>
      </c>
      <c r="B84" s="136" t="s">
        <v>370</v>
      </c>
      <c r="C84" s="136" t="s">
        <v>785</v>
      </c>
      <c r="D84" s="144" t="s">
        <v>786</v>
      </c>
      <c r="J84" s="136">
        <v>0</v>
      </c>
      <c r="K84" s="136">
        <v>0</v>
      </c>
      <c r="L84" s="136">
        <v>5531</v>
      </c>
      <c r="M84" s="136">
        <v>18647</v>
      </c>
      <c r="N84" s="136">
        <v>168304</v>
      </c>
      <c r="O84" s="136">
        <v>270975</v>
      </c>
      <c r="P84" s="136">
        <v>448997</v>
      </c>
      <c r="Q84" s="136">
        <v>558905</v>
      </c>
      <c r="R84" s="136">
        <v>458615</v>
      </c>
      <c r="S84" s="136">
        <v>60390</v>
      </c>
      <c r="T84" s="136">
        <v>330</v>
      </c>
      <c r="U84" s="136">
        <v>0</v>
      </c>
      <c r="V84" s="136">
        <v>0</v>
      </c>
    </row>
    <row r="85" spans="1:22">
      <c r="A85" s="136" t="s">
        <v>333</v>
      </c>
      <c r="B85" s="136" t="s">
        <v>364</v>
      </c>
      <c r="C85" s="136" t="s">
        <v>375</v>
      </c>
      <c r="D85" s="144" t="s">
        <v>376</v>
      </c>
      <c r="J85" s="136">
        <v>26</v>
      </c>
      <c r="K85" s="136">
        <v>27</v>
      </c>
      <c r="L85" s="136">
        <v>3</v>
      </c>
      <c r="M85" s="136">
        <v>33</v>
      </c>
      <c r="N85" s="136">
        <v>304085</v>
      </c>
      <c r="O85" s="136">
        <v>365254</v>
      </c>
      <c r="P85" s="136">
        <v>544629</v>
      </c>
      <c r="Q85" s="136">
        <v>667477</v>
      </c>
      <c r="R85" s="136">
        <v>285091</v>
      </c>
      <c r="S85" s="136">
        <v>40106</v>
      </c>
      <c r="T85" s="136">
        <v>2</v>
      </c>
      <c r="U85" s="136">
        <v>2</v>
      </c>
      <c r="V85" s="136">
        <v>2</v>
      </c>
    </row>
    <row r="86" spans="1:22">
      <c r="A86" s="136" t="s">
        <v>333</v>
      </c>
      <c r="B86" s="136" t="s">
        <v>364</v>
      </c>
      <c r="C86" s="136" t="s">
        <v>787</v>
      </c>
      <c r="D86" s="144" t="s">
        <v>788</v>
      </c>
      <c r="J86" s="136">
        <v>0</v>
      </c>
      <c r="K86" s="136">
        <v>0</v>
      </c>
      <c r="L86" s="136">
        <v>0</v>
      </c>
      <c r="M86" s="136">
        <v>0</v>
      </c>
      <c r="N86" s="136">
        <v>833099</v>
      </c>
      <c r="O86" s="136">
        <v>2562523</v>
      </c>
      <c r="P86" s="136">
        <v>2314137</v>
      </c>
      <c r="Q86" s="136">
        <v>3635884</v>
      </c>
      <c r="R86" s="136">
        <v>2807260</v>
      </c>
      <c r="S86" s="136">
        <v>572289</v>
      </c>
      <c r="T86" s="136">
        <v>201919</v>
      </c>
      <c r="U86" s="136">
        <v>7286</v>
      </c>
      <c r="V86" s="136">
        <v>0</v>
      </c>
    </row>
    <row r="87" spans="1:22">
      <c r="A87" s="136" t="s">
        <v>381</v>
      </c>
      <c r="B87" s="136" t="s">
        <v>382</v>
      </c>
      <c r="C87" s="136" t="s">
        <v>667</v>
      </c>
      <c r="D87" s="144" t="s">
        <v>668</v>
      </c>
      <c r="J87" s="136">
        <v>0</v>
      </c>
      <c r="K87" s="136">
        <v>0</v>
      </c>
      <c r="L87" s="136">
        <v>8483</v>
      </c>
      <c r="M87" s="136">
        <v>102537</v>
      </c>
      <c r="N87" s="136">
        <v>677072</v>
      </c>
      <c r="O87" s="136">
        <v>799646</v>
      </c>
      <c r="P87" s="136">
        <v>814568</v>
      </c>
      <c r="Q87" s="136">
        <v>885036</v>
      </c>
      <c r="R87" s="136">
        <v>935225</v>
      </c>
      <c r="S87" s="136">
        <v>773848</v>
      </c>
      <c r="T87" s="136">
        <v>133935</v>
      </c>
      <c r="U87" s="136">
        <v>162</v>
      </c>
      <c r="V87" s="136">
        <v>0</v>
      </c>
    </row>
    <row r="88" spans="1:22">
      <c r="A88" s="136" t="s">
        <v>381</v>
      </c>
      <c r="B88" s="136" t="s">
        <v>382</v>
      </c>
      <c r="C88" s="136" t="s">
        <v>383</v>
      </c>
      <c r="D88" s="144" t="s">
        <v>384</v>
      </c>
      <c r="J88" s="136">
        <v>190</v>
      </c>
      <c r="K88" s="136">
        <v>266</v>
      </c>
      <c r="L88" s="136">
        <v>434</v>
      </c>
      <c r="M88" s="136">
        <v>11085</v>
      </c>
      <c r="N88" s="136">
        <v>19358</v>
      </c>
      <c r="O88" s="136">
        <v>873388</v>
      </c>
      <c r="P88" s="136">
        <v>1031493</v>
      </c>
      <c r="Q88" s="136">
        <v>1035896</v>
      </c>
      <c r="R88" s="136">
        <v>952513</v>
      </c>
      <c r="S88" s="136">
        <v>745144</v>
      </c>
      <c r="T88" s="136">
        <v>264262</v>
      </c>
      <c r="U88" s="136">
        <v>10017</v>
      </c>
      <c r="V88" s="136">
        <v>1</v>
      </c>
    </row>
    <row r="89" spans="1:22">
      <c r="A89" s="136" t="s">
        <v>381</v>
      </c>
      <c r="B89" s="136" t="s">
        <v>382</v>
      </c>
      <c r="C89" s="136" t="s">
        <v>385</v>
      </c>
      <c r="D89" s="144" t="s">
        <v>386</v>
      </c>
      <c r="J89" s="136">
        <v>507</v>
      </c>
      <c r="K89" s="136">
        <v>1433</v>
      </c>
      <c r="L89" s="136">
        <v>7404</v>
      </c>
      <c r="M89" s="136">
        <v>386107</v>
      </c>
      <c r="N89" s="136">
        <v>990736</v>
      </c>
      <c r="O89" s="136">
        <v>1258393</v>
      </c>
      <c r="P89" s="136">
        <v>1406050</v>
      </c>
      <c r="Q89" s="136">
        <v>1525631</v>
      </c>
      <c r="R89" s="136">
        <v>1532454</v>
      </c>
      <c r="S89" s="136">
        <v>1527010</v>
      </c>
      <c r="T89" s="136">
        <v>550275</v>
      </c>
      <c r="U89" s="136">
        <v>117683</v>
      </c>
      <c r="V89" s="136">
        <v>4042</v>
      </c>
    </row>
    <row r="90" spans="1:22">
      <c r="A90" s="136" t="s">
        <v>381</v>
      </c>
      <c r="B90" s="136" t="s">
        <v>382</v>
      </c>
      <c r="C90" s="136" t="s">
        <v>387</v>
      </c>
      <c r="D90" s="144" t="s">
        <v>388</v>
      </c>
      <c r="J90" s="136">
        <v>2007</v>
      </c>
      <c r="K90" s="136">
        <v>2917</v>
      </c>
      <c r="L90" s="136">
        <v>40010</v>
      </c>
      <c r="M90" s="136">
        <v>143301</v>
      </c>
      <c r="N90" s="136">
        <v>482934</v>
      </c>
      <c r="O90" s="136">
        <v>851731</v>
      </c>
      <c r="P90" s="136">
        <v>784040</v>
      </c>
      <c r="Q90" s="136">
        <v>939717</v>
      </c>
      <c r="R90" s="136">
        <v>880430</v>
      </c>
      <c r="S90" s="136">
        <v>664329</v>
      </c>
      <c r="T90" s="136">
        <v>52975</v>
      </c>
      <c r="U90" s="136">
        <v>574</v>
      </c>
      <c r="V90" s="136">
        <v>574</v>
      </c>
    </row>
    <row r="91" spans="1:22">
      <c r="A91" s="136" t="s">
        <v>381</v>
      </c>
      <c r="B91" s="136" t="s">
        <v>389</v>
      </c>
      <c r="C91" s="136" t="s">
        <v>390</v>
      </c>
      <c r="D91" s="144" t="s">
        <v>391</v>
      </c>
      <c r="J91" s="136">
        <v>25515</v>
      </c>
      <c r="K91" s="136">
        <v>26472</v>
      </c>
      <c r="L91" s="136">
        <v>26472</v>
      </c>
      <c r="M91" s="136">
        <v>85566</v>
      </c>
      <c r="N91" s="136">
        <v>821882</v>
      </c>
      <c r="O91" s="136">
        <v>1105774</v>
      </c>
      <c r="P91" s="136">
        <v>1122747</v>
      </c>
      <c r="Q91" s="136">
        <v>1148632</v>
      </c>
      <c r="R91" s="136">
        <v>1156572</v>
      </c>
      <c r="S91" s="136">
        <v>787920</v>
      </c>
      <c r="T91" s="136">
        <v>129132</v>
      </c>
      <c r="U91" s="136">
        <v>17243</v>
      </c>
      <c r="V91" s="136">
        <v>0</v>
      </c>
    </row>
    <row r="92" spans="1:22">
      <c r="A92" s="136" t="s">
        <v>381</v>
      </c>
      <c r="B92" s="136" t="s">
        <v>392</v>
      </c>
      <c r="C92" s="136" t="s">
        <v>797</v>
      </c>
      <c r="D92" s="144" t="s">
        <v>798</v>
      </c>
      <c r="J92" s="136">
        <v>0</v>
      </c>
      <c r="K92" s="136">
        <v>0</v>
      </c>
      <c r="L92" s="136">
        <v>52155</v>
      </c>
      <c r="M92" s="136">
        <v>430635</v>
      </c>
      <c r="N92" s="136">
        <v>493833</v>
      </c>
      <c r="O92" s="136">
        <v>568744</v>
      </c>
      <c r="P92" s="136">
        <v>763770</v>
      </c>
      <c r="Q92" s="136">
        <v>877879</v>
      </c>
      <c r="R92" s="136">
        <v>912288</v>
      </c>
      <c r="S92" s="136">
        <v>777287</v>
      </c>
      <c r="T92" s="136">
        <v>75143</v>
      </c>
      <c r="U92" s="136">
        <v>0</v>
      </c>
      <c r="V92" s="136">
        <v>0</v>
      </c>
    </row>
    <row r="93" spans="1:22">
      <c r="A93" s="136" t="s">
        <v>381</v>
      </c>
      <c r="B93" s="136" t="s">
        <v>392</v>
      </c>
      <c r="C93" s="136" t="s">
        <v>395</v>
      </c>
      <c r="D93" s="144" t="s">
        <v>396</v>
      </c>
      <c r="J93" s="136">
        <v>115</v>
      </c>
      <c r="K93" s="136">
        <v>17</v>
      </c>
      <c r="L93" s="136">
        <v>33</v>
      </c>
      <c r="M93" s="136">
        <v>5</v>
      </c>
      <c r="N93" s="136">
        <v>5</v>
      </c>
      <c r="O93" s="136">
        <v>290486</v>
      </c>
      <c r="P93" s="136">
        <v>370788</v>
      </c>
      <c r="Q93" s="136">
        <v>398643</v>
      </c>
      <c r="R93" s="136">
        <v>426357</v>
      </c>
      <c r="S93" s="136">
        <v>337012</v>
      </c>
      <c r="T93" s="136">
        <v>82897</v>
      </c>
      <c r="U93" s="136">
        <v>625</v>
      </c>
      <c r="V93" s="136">
        <v>0</v>
      </c>
    </row>
    <row r="94" spans="1:22">
      <c r="A94" s="136" t="s">
        <v>381</v>
      </c>
      <c r="B94" s="136" t="s">
        <v>392</v>
      </c>
      <c r="C94" s="136" t="s">
        <v>397</v>
      </c>
      <c r="D94" s="144" t="s">
        <v>398</v>
      </c>
      <c r="J94" s="136">
        <v>21</v>
      </c>
      <c r="K94" s="136">
        <v>49</v>
      </c>
      <c r="L94" s="136">
        <v>13</v>
      </c>
      <c r="M94" s="136">
        <v>28</v>
      </c>
      <c r="N94" s="136">
        <v>10515</v>
      </c>
      <c r="O94" s="136">
        <v>754786</v>
      </c>
      <c r="P94" s="136">
        <v>777312</v>
      </c>
      <c r="Q94" s="136">
        <v>1234222</v>
      </c>
      <c r="R94" s="136">
        <v>649005</v>
      </c>
      <c r="S94" s="136">
        <v>151708</v>
      </c>
      <c r="T94" s="136">
        <v>41582</v>
      </c>
      <c r="U94" s="136">
        <v>9904</v>
      </c>
      <c r="V94" s="136">
        <v>0</v>
      </c>
    </row>
    <row r="95" spans="1:22">
      <c r="A95" s="136" t="s">
        <v>381</v>
      </c>
      <c r="B95" s="136" t="s">
        <v>389</v>
      </c>
      <c r="C95" s="136" t="s">
        <v>799</v>
      </c>
      <c r="D95" s="144" t="s">
        <v>800</v>
      </c>
      <c r="J95" s="136">
        <v>11613</v>
      </c>
      <c r="K95" s="136">
        <v>16894</v>
      </c>
      <c r="L95" s="136">
        <v>41460</v>
      </c>
      <c r="M95" s="136">
        <v>198445</v>
      </c>
      <c r="N95" s="136">
        <v>634779</v>
      </c>
      <c r="O95" s="136">
        <v>966612</v>
      </c>
      <c r="P95" s="136">
        <v>1095414</v>
      </c>
      <c r="Q95" s="136">
        <v>1220740</v>
      </c>
      <c r="R95" s="136">
        <v>1223963</v>
      </c>
      <c r="S95" s="136">
        <v>910806</v>
      </c>
      <c r="T95" s="136">
        <v>263665</v>
      </c>
      <c r="U95" s="136">
        <v>51752</v>
      </c>
      <c r="V95" s="136">
        <v>2524</v>
      </c>
    </row>
    <row r="96" spans="1:22">
      <c r="A96" s="136" t="s">
        <v>381</v>
      </c>
      <c r="B96" s="136" t="s">
        <v>389</v>
      </c>
      <c r="C96" s="136" t="s">
        <v>399</v>
      </c>
      <c r="D96" s="144" t="s">
        <v>400</v>
      </c>
      <c r="J96" s="136">
        <v>11</v>
      </c>
      <c r="K96" s="136">
        <v>11</v>
      </c>
      <c r="L96" s="136">
        <v>11</v>
      </c>
      <c r="M96" s="136">
        <v>5115</v>
      </c>
      <c r="N96" s="136">
        <v>465545</v>
      </c>
      <c r="O96" s="136">
        <v>620586</v>
      </c>
      <c r="P96" s="136">
        <v>631934</v>
      </c>
      <c r="Q96" s="136">
        <v>637599</v>
      </c>
      <c r="R96" s="136">
        <v>614901</v>
      </c>
      <c r="S96" s="136">
        <v>303252</v>
      </c>
      <c r="T96" s="136">
        <v>28494</v>
      </c>
      <c r="U96" s="136">
        <v>11</v>
      </c>
      <c r="V96" s="136">
        <v>11</v>
      </c>
    </row>
    <row r="97" spans="1:22">
      <c r="A97" s="136" t="s">
        <v>381</v>
      </c>
      <c r="B97" s="136" t="s">
        <v>389</v>
      </c>
      <c r="C97" s="136" t="s">
        <v>401</v>
      </c>
      <c r="D97" s="144" t="s">
        <v>402</v>
      </c>
      <c r="J97" s="136">
        <v>65</v>
      </c>
      <c r="K97" s="136">
        <v>65</v>
      </c>
      <c r="L97" s="136">
        <v>65</v>
      </c>
      <c r="M97" s="136">
        <v>65</v>
      </c>
      <c r="N97" s="136">
        <v>60202</v>
      </c>
      <c r="O97" s="136">
        <v>847339</v>
      </c>
      <c r="P97" s="136">
        <v>951058</v>
      </c>
      <c r="Q97" s="136">
        <v>1075949</v>
      </c>
      <c r="R97" s="136">
        <v>1130964</v>
      </c>
      <c r="S97" s="136">
        <v>702767</v>
      </c>
      <c r="T97" s="136">
        <v>79610</v>
      </c>
      <c r="U97" s="136">
        <v>0</v>
      </c>
      <c r="V97" s="136">
        <v>0</v>
      </c>
    </row>
    <row r="98" spans="1:22">
      <c r="A98" s="136" t="s">
        <v>381</v>
      </c>
      <c r="B98" s="136" t="s">
        <v>406</v>
      </c>
      <c r="C98" s="136" t="s">
        <v>407</v>
      </c>
      <c r="D98" s="144" t="s">
        <v>408</v>
      </c>
      <c r="J98" s="136">
        <v>0</v>
      </c>
      <c r="K98" s="136">
        <v>0</v>
      </c>
      <c r="L98" s="136">
        <v>12257</v>
      </c>
      <c r="M98" s="136">
        <v>488591</v>
      </c>
      <c r="N98" s="136">
        <v>1730278</v>
      </c>
      <c r="O98" s="136">
        <v>1239795</v>
      </c>
      <c r="P98" s="136">
        <v>1917545</v>
      </c>
      <c r="Q98" s="136">
        <v>2438745</v>
      </c>
      <c r="R98" s="136">
        <v>2514825</v>
      </c>
      <c r="S98" s="136">
        <v>1826667</v>
      </c>
      <c r="T98" s="136">
        <v>129927</v>
      </c>
      <c r="U98" s="136">
        <v>0</v>
      </c>
      <c r="V98" s="136">
        <v>0</v>
      </c>
    </row>
    <row r="99" spans="1:22">
      <c r="A99" s="136" t="s">
        <v>381</v>
      </c>
      <c r="B99" s="136" t="s">
        <v>406</v>
      </c>
      <c r="C99" s="136" t="s">
        <v>411</v>
      </c>
      <c r="D99" s="144" t="s">
        <v>412</v>
      </c>
      <c r="J99" s="136">
        <v>3660</v>
      </c>
      <c r="K99" s="136">
        <v>6206</v>
      </c>
      <c r="L99" s="136">
        <v>120609</v>
      </c>
      <c r="M99" s="136">
        <v>510424</v>
      </c>
      <c r="N99" s="136">
        <v>1112102</v>
      </c>
      <c r="O99" s="136">
        <v>1235229</v>
      </c>
      <c r="P99" s="136">
        <v>1261880</v>
      </c>
      <c r="Q99" s="136">
        <v>1440316</v>
      </c>
      <c r="R99" s="136">
        <v>1466655</v>
      </c>
      <c r="S99" s="136">
        <v>1140345</v>
      </c>
      <c r="T99" s="136">
        <v>196624</v>
      </c>
      <c r="U99" s="136">
        <v>360</v>
      </c>
      <c r="V99" s="136">
        <v>360</v>
      </c>
    </row>
    <row r="100" spans="1:22">
      <c r="A100" s="136" t="s">
        <v>381</v>
      </c>
      <c r="B100" s="136" t="s">
        <v>415</v>
      </c>
      <c r="C100" s="136" t="s">
        <v>416</v>
      </c>
      <c r="D100" s="144" t="s">
        <v>417</v>
      </c>
      <c r="J100" s="136">
        <v>2360</v>
      </c>
      <c r="K100" s="136">
        <v>716</v>
      </c>
      <c r="L100" s="136">
        <v>6413</v>
      </c>
      <c r="M100" s="136">
        <v>47498</v>
      </c>
      <c r="N100" s="136">
        <v>1461850</v>
      </c>
      <c r="O100" s="136">
        <v>2450086</v>
      </c>
      <c r="P100" s="136">
        <v>2744680</v>
      </c>
      <c r="Q100" s="136">
        <v>2844954</v>
      </c>
      <c r="R100" s="136">
        <v>2397141</v>
      </c>
      <c r="S100" s="136">
        <v>1498121</v>
      </c>
      <c r="T100" s="136">
        <v>342932</v>
      </c>
      <c r="U100" s="136">
        <v>5641</v>
      </c>
      <c r="V100" s="136">
        <v>2937</v>
      </c>
    </row>
    <row r="101" spans="1:22">
      <c r="A101" s="136" t="s">
        <v>381</v>
      </c>
      <c r="B101" s="136" t="s">
        <v>418</v>
      </c>
      <c r="C101" s="136" t="s">
        <v>421</v>
      </c>
      <c r="D101" s="144" t="s">
        <v>422</v>
      </c>
      <c r="J101" s="136">
        <v>44</v>
      </c>
      <c r="K101" s="136">
        <v>44</v>
      </c>
      <c r="L101" s="136">
        <v>44</v>
      </c>
      <c r="M101" s="136">
        <v>118703</v>
      </c>
      <c r="N101" s="136">
        <v>924156</v>
      </c>
      <c r="O101" s="136">
        <v>828254</v>
      </c>
      <c r="P101" s="136">
        <v>1247484</v>
      </c>
      <c r="Q101" s="136">
        <v>1487541</v>
      </c>
      <c r="R101" s="136">
        <v>1011477</v>
      </c>
      <c r="S101" s="136">
        <v>267441</v>
      </c>
      <c r="T101" s="136">
        <v>19352</v>
      </c>
      <c r="U101" s="136">
        <v>3970</v>
      </c>
      <c r="V101" s="136">
        <v>46</v>
      </c>
    </row>
    <row r="102" spans="1:22">
      <c r="A102" s="136" t="s">
        <v>381</v>
      </c>
      <c r="B102" s="136" t="s">
        <v>418</v>
      </c>
      <c r="C102" s="136" t="s">
        <v>419</v>
      </c>
      <c r="D102" s="144" t="s">
        <v>420</v>
      </c>
      <c r="J102" s="136">
        <v>0</v>
      </c>
      <c r="K102" s="136">
        <v>0</v>
      </c>
      <c r="L102" s="136">
        <v>0</v>
      </c>
      <c r="M102" s="136">
        <v>92987</v>
      </c>
      <c r="N102" s="136">
        <v>272172</v>
      </c>
      <c r="O102" s="136">
        <v>321714</v>
      </c>
      <c r="P102" s="136">
        <v>568845</v>
      </c>
      <c r="Q102" s="136">
        <v>792682</v>
      </c>
      <c r="R102" s="136">
        <v>783978</v>
      </c>
      <c r="S102" s="136">
        <v>322437</v>
      </c>
      <c r="T102" s="136">
        <v>8177</v>
      </c>
      <c r="U102" s="136">
        <v>0</v>
      </c>
      <c r="V102" s="136">
        <v>0</v>
      </c>
    </row>
    <row r="103" spans="1:22">
      <c r="A103" s="136" t="s">
        <v>381</v>
      </c>
      <c r="B103" s="136" t="s">
        <v>423</v>
      </c>
      <c r="C103" s="136" t="s">
        <v>424</v>
      </c>
      <c r="D103" s="144" t="s">
        <v>425</v>
      </c>
      <c r="J103" s="136">
        <v>0</v>
      </c>
      <c r="K103" s="136">
        <v>0</v>
      </c>
      <c r="L103" s="136">
        <v>159039</v>
      </c>
      <c r="M103" s="136">
        <v>993508</v>
      </c>
      <c r="N103" s="136">
        <v>1736924</v>
      </c>
      <c r="O103" s="136">
        <v>1835986</v>
      </c>
      <c r="P103" s="136">
        <v>1645991</v>
      </c>
      <c r="Q103" s="136">
        <v>1939631</v>
      </c>
      <c r="R103" s="136">
        <v>2071997</v>
      </c>
      <c r="S103" s="136">
        <v>1146971</v>
      </c>
      <c r="T103" s="136">
        <v>167228</v>
      </c>
      <c r="U103" s="136">
        <v>2587</v>
      </c>
      <c r="V103" s="136">
        <v>0</v>
      </c>
    </row>
    <row r="104" spans="1:22">
      <c r="A104" s="136" t="s">
        <v>381</v>
      </c>
      <c r="B104" s="136" t="s">
        <v>426</v>
      </c>
      <c r="C104" s="136" t="s">
        <v>805</v>
      </c>
      <c r="D104" s="144" t="s">
        <v>806</v>
      </c>
      <c r="J104" s="136">
        <v>0</v>
      </c>
      <c r="K104" s="136">
        <v>0</v>
      </c>
      <c r="L104" s="136">
        <v>5080</v>
      </c>
      <c r="M104" s="136">
        <v>178588</v>
      </c>
      <c r="N104" s="136">
        <v>354454</v>
      </c>
      <c r="O104" s="136">
        <v>492242</v>
      </c>
      <c r="P104" s="136">
        <v>221237</v>
      </c>
      <c r="Q104" s="136">
        <v>529865</v>
      </c>
      <c r="R104" s="136">
        <v>583576</v>
      </c>
      <c r="S104" s="136">
        <v>371594</v>
      </c>
      <c r="T104" s="136">
        <v>120271</v>
      </c>
      <c r="U104" s="136">
        <v>1620</v>
      </c>
      <c r="V104" s="136">
        <v>0</v>
      </c>
    </row>
    <row r="105" spans="1:22">
      <c r="A105" s="136" t="s">
        <v>381</v>
      </c>
      <c r="B105" s="136" t="s">
        <v>392</v>
      </c>
      <c r="C105" s="136" t="s">
        <v>809</v>
      </c>
      <c r="D105" s="144" t="s">
        <v>810</v>
      </c>
      <c r="J105" s="136">
        <v>90</v>
      </c>
      <c r="K105" s="136">
        <v>90</v>
      </c>
      <c r="L105" s="136">
        <v>12514</v>
      </c>
      <c r="M105" s="136">
        <v>108229</v>
      </c>
      <c r="N105" s="136">
        <v>280178</v>
      </c>
      <c r="O105" s="136">
        <v>315853</v>
      </c>
      <c r="P105" s="136">
        <v>441351</v>
      </c>
      <c r="Q105" s="136">
        <v>425513</v>
      </c>
      <c r="R105" s="136">
        <v>439857</v>
      </c>
      <c r="S105" s="136">
        <v>70329</v>
      </c>
      <c r="T105" s="136">
        <v>8309</v>
      </c>
      <c r="U105" s="136">
        <v>0</v>
      </c>
      <c r="V105" s="136">
        <v>0</v>
      </c>
    </row>
    <row r="106" spans="1:22">
      <c r="A106" s="136" t="s">
        <v>381</v>
      </c>
      <c r="B106" s="136" t="s">
        <v>389</v>
      </c>
      <c r="C106" s="136" t="s">
        <v>807</v>
      </c>
      <c r="D106" s="144" t="s">
        <v>808</v>
      </c>
      <c r="J106" s="136">
        <v>193</v>
      </c>
      <c r="K106" s="136">
        <v>193</v>
      </c>
      <c r="L106" s="136">
        <v>5414</v>
      </c>
      <c r="M106" s="136">
        <v>122779</v>
      </c>
      <c r="N106" s="136">
        <v>394949</v>
      </c>
      <c r="O106" s="136">
        <v>431244</v>
      </c>
      <c r="P106" s="136">
        <v>454003</v>
      </c>
      <c r="Q106" s="136">
        <v>476260</v>
      </c>
      <c r="R106" s="136">
        <v>531940</v>
      </c>
      <c r="S106" s="136">
        <v>510409</v>
      </c>
      <c r="T106" s="136">
        <v>118257</v>
      </c>
      <c r="U106" s="136">
        <v>11577</v>
      </c>
      <c r="V106" s="136">
        <v>12300</v>
      </c>
    </row>
    <row r="107" spans="1:22">
      <c r="A107" s="136" t="s">
        <v>381</v>
      </c>
      <c r="B107" s="136" t="s">
        <v>392</v>
      </c>
      <c r="C107" s="136" t="s">
        <v>811</v>
      </c>
      <c r="D107" s="144" t="s">
        <v>812</v>
      </c>
      <c r="J107" s="136">
        <v>0</v>
      </c>
      <c r="K107" s="136">
        <v>0</v>
      </c>
      <c r="L107" s="136">
        <v>0</v>
      </c>
      <c r="M107" s="136">
        <v>0</v>
      </c>
      <c r="N107" s="136">
        <v>1122</v>
      </c>
      <c r="O107" s="136">
        <v>118021</v>
      </c>
      <c r="P107" s="136">
        <v>354030</v>
      </c>
      <c r="Q107" s="136">
        <v>390535</v>
      </c>
      <c r="R107" s="136">
        <v>365713</v>
      </c>
      <c r="S107" s="136">
        <v>116836</v>
      </c>
      <c r="T107" s="136">
        <v>1826</v>
      </c>
      <c r="U107" s="136">
        <v>0</v>
      </c>
      <c r="V107" s="136">
        <v>0</v>
      </c>
    </row>
    <row r="108" spans="1:22">
      <c r="A108" s="136" t="s">
        <v>381</v>
      </c>
      <c r="B108" s="136" t="s">
        <v>435</v>
      </c>
      <c r="C108" s="136" t="s">
        <v>438</v>
      </c>
      <c r="D108" s="144" t="s">
        <v>439</v>
      </c>
      <c r="J108" s="136">
        <v>7110</v>
      </c>
      <c r="K108" s="136">
        <v>21233</v>
      </c>
      <c r="L108" s="136">
        <v>61861</v>
      </c>
      <c r="M108" s="136">
        <v>322590</v>
      </c>
      <c r="N108" s="136">
        <v>1020040</v>
      </c>
      <c r="O108" s="136">
        <v>1229757</v>
      </c>
      <c r="P108" s="136">
        <v>1795584</v>
      </c>
      <c r="Q108" s="136">
        <v>1979965</v>
      </c>
      <c r="R108" s="136">
        <v>2004081</v>
      </c>
      <c r="S108" s="136">
        <v>1616063</v>
      </c>
      <c r="T108" s="136">
        <v>615300</v>
      </c>
      <c r="U108" s="136">
        <v>73628</v>
      </c>
      <c r="V108" s="136">
        <v>13557</v>
      </c>
    </row>
    <row r="109" spans="1:22">
      <c r="A109" s="136" t="s">
        <v>381</v>
      </c>
      <c r="B109" s="136" t="s">
        <v>440</v>
      </c>
      <c r="C109" s="136" t="s">
        <v>989</v>
      </c>
      <c r="D109" s="144" t="s">
        <v>990</v>
      </c>
      <c r="J109" s="136">
        <v>0</v>
      </c>
      <c r="K109" s="136">
        <v>0</v>
      </c>
      <c r="L109" s="136">
        <v>2</v>
      </c>
      <c r="M109" s="136">
        <v>29</v>
      </c>
      <c r="N109" s="136">
        <v>70</v>
      </c>
      <c r="O109" s="136">
        <v>3048</v>
      </c>
      <c r="P109" s="136">
        <v>166727</v>
      </c>
      <c r="Q109" s="136">
        <v>206089</v>
      </c>
      <c r="R109" s="136">
        <v>148687</v>
      </c>
      <c r="S109" s="136">
        <v>9029</v>
      </c>
      <c r="T109" s="136">
        <v>1255</v>
      </c>
      <c r="U109" s="136">
        <v>0</v>
      </c>
      <c r="V109" s="136">
        <v>0</v>
      </c>
    </row>
    <row r="110" spans="1:22">
      <c r="A110" s="136" t="s">
        <v>381</v>
      </c>
      <c r="B110" s="136" t="s">
        <v>440</v>
      </c>
      <c r="C110" s="136" t="s">
        <v>441</v>
      </c>
      <c r="D110" s="144" t="s">
        <v>442</v>
      </c>
      <c r="J110" s="136">
        <v>1348</v>
      </c>
      <c r="K110" s="136">
        <v>1348</v>
      </c>
      <c r="L110" s="136">
        <v>2597</v>
      </c>
      <c r="M110" s="136">
        <v>32509</v>
      </c>
      <c r="N110" s="136">
        <v>380157</v>
      </c>
      <c r="O110" s="136">
        <v>442561</v>
      </c>
      <c r="P110" s="136">
        <v>798409</v>
      </c>
      <c r="Q110" s="136">
        <v>1044848</v>
      </c>
      <c r="R110" s="136">
        <v>1083530</v>
      </c>
      <c r="S110" s="136">
        <v>1004903</v>
      </c>
      <c r="T110" s="136">
        <v>782984</v>
      </c>
      <c r="U110" s="136">
        <v>115627</v>
      </c>
      <c r="V110" s="136">
        <v>469</v>
      </c>
    </row>
    <row r="111" spans="1:22">
      <c r="A111" s="136" t="s">
        <v>381</v>
      </c>
      <c r="B111" s="136" t="s">
        <v>440</v>
      </c>
      <c r="C111" s="136" t="s">
        <v>443</v>
      </c>
      <c r="D111" s="144" t="s">
        <v>444</v>
      </c>
      <c r="J111" s="136">
        <v>0</v>
      </c>
      <c r="K111" s="136">
        <v>0</v>
      </c>
      <c r="L111" s="136">
        <v>0</v>
      </c>
      <c r="M111" s="136">
        <v>251776</v>
      </c>
      <c r="N111" s="136">
        <v>393093</v>
      </c>
      <c r="O111" s="136">
        <v>420781</v>
      </c>
      <c r="P111" s="136">
        <v>829120</v>
      </c>
      <c r="Q111" s="136">
        <v>883152</v>
      </c>
      <c r="R111" s="136">
        <v>861407</v>
      </c>
      <c r="S111" s="136">
        <v>596703</v>
      </c>
      <c r="T111" s="136">
        <v>148900</v>
      </c>
      <c r="U111" s="136">
        <v>3014</v>
      </c>
      <c r="V111" s="136">
        <v>0</v>
      </c>
    </row>
    <row r="112" spans="1:22">
      <c r="A112" s="136" t="s">
        <v>381</v>
      </c>
      <c r="B112" s="136" t="s">
        <v>440</v>
      </c>
      <c r="C112" s="136" t="s">
        <v>445</v>
      </c>
      <c r="D112" s="144" t="s">
        <v>446</v>
      </c>
      <c r="J112" s="136">
        <v>70</v>
      </c>
      <c r="K112" s="136">
        <v>90</v>
      </c>
      <c r="L112" s="136">
        <v>51</v>
      </c>
      <c r="M112" s="136">
        <v>5773</v>
      </c>
      <c r="N112" s="136">
        <v>85258</v>
      </c>
      <c r="O112" s="136">
        <v>268150</v>
      </c>
      <c r="P112" s="136">
        <v>268676</v>
      </c>
      <c r="Q112" s="136">
        <v>306282</v>
      </c>
      <c r="R112" s="136">
        <v>322383</v>
      </c>
      <c r="S112" s="136">
        <v>148851</v>
      </c>
      <c r="T112" s="136">
        <v>4299</v>
      </c>
      <c r="U112" s="136">
        <v>0</v>
      </c>
      <c r="V112" s="136">
        <v>0</v>
      </c>
    </row>
    <row r="113" spans="1:22">
      <c r="A113" s="136" t="s">
        <v>447</v>
      </c>
      <c r="B113" s="136" t="s">
        <v>448</v>
      </c>
      <c r="C113" s="136" t="s">
        <v>451</v>
      </c>
      <c r="D113" s="144" t="s">
        <v>452</v>
      </c>
      <c r="J113" s="136">
        <v>0</v>
      </c>
      <c r="K113" s="136">
        <v>0</v>
      </c>
      <c r="L113" s="136">
        <v>0</v>
      </c>
      <c r="M113" s="136">
        <v>4777</v>
      </c>
      <c r="N113" s="136">
        <v>654300</v>
      </c>
      <c r="O113" s="136">
        <v>1386569</v>
      </c>
      <c r="P113" s="136">
        <v>1318299</v>
      </c>
      <c r="Q113" s="136">
        <v>2143596</v>
      </c>
      <c r="R113" s="136">
        <v>2415972</v>
      </c>
      <c r="S113" s="136">
        <v>1140543</v>
      </c>
      <c r="T113" s="136">
        <v>61505</v>
      </c>
      <c r="U113" s="136">
        <v>0</v>
      </c>
      <c r="V113" s="136">
        <v>1924</v>
      </c>
    </row>
    <row r="114" spans="1:22">
      <c r="A114" s="136" t="s">
        <v>447</v>
      </c>
      <c r="B114" s="136" t="s">
        <v>456</v>
      </c>
      <c r="C114" s="136" t="s">
        <v>813</v>
      </c>
      <c r="D114" s="144" t="s">
        <v>814</v>
      </c>
      <c r="J114" s="136">
        <v>10786</v>
      </c>
      <c r="K114" s="136">
        <v>12993</v>
      </c>
      <c r="L114" s="136">
        <v>12993</v>
      </c>
      <c r="M114" s="136">
        <v>46405</v>
      </c>
      <c r="N114" s="136">
        <v>257821</v>
      </c>
      <c r="O114" s="136">
        <v>278143</v>
      </c>
      <c r="P114" s="136">
        <v>330471</v>
      </c>
      <c r="Q114" s="136">
        <v>421597</v>
      </c>
      <c r="R114" s="136">
        <v>433623</v>
      </c>
      <c r="S114" s="136">
        <v>218265</v>
      </c>
      <c r="T114" s="136">
        <v>6243</v>
      </c>
      <c r="U114" s="136">
        <v>0</v>
      </c>
      <c r="V114" s="136">
        <v>0</v>
      </c>
    </row>
    <row r="115" spans="1:22">
      <c r="A115" s="136" t="s">
        <v>447</v>
      </c>
      <c r="B115" s="136" t="s">
        <v>456</v>
      </c>
      <c r="C115" s="136" t="s">
        <v>457</v>
      </c>
      <c r="D115" s="144" t="s">
        <v>458</v>
      </c>
      <c r="J115" s="136">
        <v>340</v>
      </c>
      <c r="K115" s="136">
        <v>4534</v>
      </c>
      <c r="L115" s="136">
        <v>13881</v>
      </c>
      <c r="M115" s="136">
        <v>23159</v>
      </c>
      <c r="N115" s="136">
        <v>663540</v>
      </c>
      <c r="O115" s="136">
        <v>1595679</v>
      </c>
      <c r="P115" s="136">
        <v>1974948</v>
      </c>
      <c r="Q115" s="136">
        <v>2656290</v>
      </c>
      <c r="R115" s="136">
        <v>2767612</v>
      </c>
      <c r="S115" s="136">
        <v>2010254</v>
      </c>
      <c r="T115" s="136">
        <v>364879</v>
      </c>
      <c r="U115" s="136">
        <v>9971</v>
      </c>
      <c r="V115" s="136">
        <v>3</v>
      </c>
    </row>
    <row r="116" spans="1:22">
      <c r="A116" s="136" t="s">
        <v>447</v>
      </c>
      <c r="B116" s="136" t="s">
        <v>453</v>
      </c>
      <c r="C116" s="136" t="s">
        <v>459</v>
      </c>
      <c r="D116" s="144" t="s">
        <v>460</v>
      </c>
      <c r="J116" s="136">
        <v>0</v>
      </c>
      <c r="K116" s="136">
        <v>0</v>
      </c>
      <c r="L116" s="136">
        <v>0</v>
      </c>
      <c r="M116" s="136">
        <v>5355</v>
      </c>
      <c r="N116" s="136">
        <v>8929</v>
      </c>
      <c r="O116" s="136">
        <v>684736</v>
      </c>
      <c r="P116" s="136">
        <v>994618</v>
      </c>
      <c r="Q116" s="136">
        <v>1041619</v>
      </c>
      <c r="R116" s="136">
        <v>874894</v>
      </c>
      <c r="S116" s="136">
        <v>163158</v>
      </c>
      <c r="T116" s="136">
        <v>0</v>
      </c>
      <c r="U116" s="136">
        <v>0</v>
      </c>
      <c r="V116" s="136">
        <v>0</v>
      </c>
    </row>
    <row r="117" spans="1:22">
      <c r="A117" s="136" t="s">
        <v>447</v>
      </c>
      <c r="B117" s="136" t="s">
        <v>461</v>
      </c>
      <c r="C117" s="136" t="s">
        <v>673</v>
      </c>
      <c r="D117" s="144" t="s">
        <v>674</v>
      </c>
      <c r="J117" s="136">
        <v>3</v>
      </c>
      <c r="K117" s="136">
        <v>662</v>
      </c>
      <c r="L117" s="136">
        <v>2146</v>
      </c>
      <c r="M117" s="136">
        <v>6487</v>
      </c>
      <c r="N117" s="136">
        <v>490144</v>
      </c>
      <c r="O117" s="136">
        <v>1317918</v>
      </c>
      <c r="P117" s="136">
        <v>1735208</v>
      </c>
      <c r="Q117" s="136">
        <v>2132560</v>
      </c>
      <c r="R117" s="136">
        <v>2182917</v>
      </c>
      <c r="S117" s="136">
        <v>1439141</v>
      </c>
      <c r="T117" s="136">
        <v>497794</v>
      </c>
      <c r="U117" s="136">
        <v>77933</v>
      </c>
      <c r="V117" s="136">
        <v>3</v>
      </c>
    </row>
    <row r="118" spans="1:22">
      <c r="A118" s="136" t="s">
        <v>447</v>
      </c>
      <c r="B118" s="136" t="s">
        <v>461</v>
      </c>
      <c r="C118" s="136" t="s">
        <v>464</v>
      </c>
      <c r="D118" s="144" t="s">
        <v>465</v>
      </c>
      <c r="J118" s="136">
        <v>0</v>
      </c>
      <c r="K118" s="136">
        <v>0</v>
      </c>
      <c r="L118" s="136">
        <v>0</v>
      </c>
      <c r="M118" s="136">
        <v>0</v>
      </c>
      <c r="N118" s="136">
        <v>329413</v>
      </c>
      <c r="O118" s="136">
        <v>1433234</v>
      </c>
      <c r="P118" s="136">
        <v>1116979</v>
      </c>
      <c r="Q118" s="136">
        <v>1496498</v>
      </c>
      <c r="R118" s="136">
        <v>1580027</v>
      </c>
      <c r="S118" s="136">
        <v>820040</v>
      </c>
      <c r="T118" s="136">
        <v>95109</v>
      </c>
      <c r="U118" s="136">
        <v>1292</v>
      </c>
      <c r="V118" s="136">
        <v>1443</v>
      </c>
    </row>
    <row r="119" spans="1:22">
      <c r="A119" s="136" t="s">
        <v>447</v>
      </c>
      <c r="B119" s="136" t="s">
        <v>453</v>
      </c>
      <c r="C119" s="136" t="s">
        <v>817</v>
      </c>
      <c r="D119" s="144" t="s">
        <v>818</v>
      </c>
      <c r="J119" s="136">
        <v>11161</v>
      </c>
      <c r="K119" s="136">
        <v>18841</v>
      </c>
      <c r="L119" s="136">
        <v>49003</v>
      </c>
      <c r="M119" s="136">
        <v>22774</v>
      </c>
      <c r="N119" s="136">
        <v>192769</v>
      </c>
      <c r="O119" s="136">
        <v>2506965</v>
      </c>
      <c r="P119" s="136">
        <v>3000999</v>
      </c>
      <c r="Q119" s="136">
        <v>3194317</v>
      </c>
      <c r="R119" s="136">
        <v>3198238</v>
      </c>
      <c r="S119" s="136">
        <v>1509329</v>
      </c>
      <c r="T119" s="136">
        <v>108640</v>
      </c>
      <c r="U119" s="136">
        <v>2681</v>
      </c>
      <c r="V119" s="136">
        <v>8</v>
      </c>
    </row>
    <row r="120" spans="1:22">
      <c r="A120" s="136" t="s">
        <v>447</v>
      </c>
      <c r="B120" s="136" t="s">
        <v>468</v>
      </c>
      <c r="C120" s="136" t="s">
        <v>469</v>
      </c>
      <c r="D120" s="144" t="s">
        <v>470</v>
      </c>
      <c r="J120" s="136">
        <v>0</v>
      </c>
      <c r="K120" s="136">
        <v>0</v>
      </c>
      <c r="L120" s="136">
        <v>0</v>
      </c>
      <c r="M120" s="136">
        <v>54566</v>
      </c>
      <c r="N120" s="136">
        <v>210704</v>
      </c>
      <c r="O120" s="136">
        <v>548572</v>
      </c>
      <c r="P120" s="136">
        <v>594903</v>
      </c>
      <c r="Q120" s="136">
        <v>720794</v>
      </c>
      <c r="R120" s="136">
        <v>724992</v>
      </c>
      <c r="S120" s="136">
        <v>292381</v>
      </c>
      <c r="T120" s="136">
        <v>2325</v>
      </c>
      <c r="U120" s="136">
        <v>0</v>
      </c>
      <c r="V120" s="136">
        <v>0</v>
      </c>
    </row>
    <row r="121" spans="1:22">
      <c r="A121" s="136" t="s">
        <v>447</v>
      </c>
      <c r="B121" s="136" t="s">
        <v>468</v>
      </c>
      <c r="C121" s="136" t="s">
        <v>471</v>
      </c>
      <c r="D121" s="144" t="s">
        <v>472</v>
      </c>
      <c r="J121" s="136">
        <v>340</v>
      </c>
      <c r="K121" s="136">
        <v>241</v>
      </c>
      <c r="L121" s="136">
        <v>27</v>
      </c>
      <c r="M121" s="136">
        <v>74</v>
      </c>
      <c r="N121" s="136">
        <v>396099</v>
      </c>
      <c r="O121" s="136">
        <v>949514</v>
      </c>
      <c r="P121" s="136">
        <v>1802378</v>
      </c>
      <c r="Q121" s="136">
        <v>1858454</v>
      </c>
      <c r="R121" s="136">
        <v>1513131</v>
      </c>
      <c r="S121" s="136">
        <v>388296</v>
      </c>
      <c r="T121" s="136">
        <v>12742</v>
      </c>
      <c r="U121" s="136">
        <v>3</v>
      </c>
      <c r="V121" s="136">
        <v>3</v>
      </c>
    </row>
    <row r="122" spans="1:22">
      <c r="A122" s="136" t="s">
        <v>447</v>
      </c>
      <c r="B122" s="136" t="s">
        <v>468</v>
      </c>
      <c r="C122" s="136" t="s">
        <v>994</v>
      </c>
      <c r="D122" s="144" t="s">
        <v>995</v>
      </c>
      <c r="J122" s="136">
        <v>670</v>
      </c>
      <c r="K122" s="136">
        <v>670</v>
      </c>
      <c r="L122" s="136">
        <v>670</v>
      </c>
      <c r="M122" s="136">
        <v>670</v>
      </c>
      <c r="N122" s="136">
        <v>88545</v>
      </c>
      <c r="O122" s="136">
        <v>87787</v>
      </c>
      <c r="P122" s="136">
        <v>169059</v>
      </c>
      <c r="Q122" s="136">
        <v>120314</v>
      </c>
      <c r="R122" s="136">
        <v>7773</v>
      </c>
      <c r="S122" s="136">
        <v>0</v>
      </c>
      <c r="T122" s="136">
        <v>0</v>
      </c>
      <c r="U122" s="136">
        <v>0</v>
      </c>
      <c r="V122" s="136">
        <v>0</v>
      </c>
    </row>
    <row r="123" spans="1:22">
      <c r="A123" s="136" t="s">
        <v>447</v>
      </c>
      <c r="B123" s="136" t="s">
        <v>473</v>
      </c>
      <c r="C123" s="136" t="s">
        <v>474</v>
      </c>
      <c r="D123" s="144" t="s">
        <v>475</v>
      </c>
      <c r="J123" s="136">
        <v>31626</v>
      </c>
      <c r="K123" s="136">
        <v>40809</v>
      </c>
      <c r="L123" s="136">
        <v>43344</v>
      </c>
      <c r="M123" s="136">
        <v>88864</v>
      </c>
      <c r="N123" s="136">
        <v>983229</v>
      </c>
      <c r="O123" s="136">
        <v>1140322</v>
      </c>
      <c r="P123" s="136">
        <v>1242384</v>
      </c>
      <c r="Q123" s="136">
        <v>1772616</v>
      </c>
      <c r="R123" s="136">
        <v>1713470</v>
      </c>
      <c r="S123" s="136">
        <v>750468</v>
      </c>
      <c r="T123" s="136">
        <v>192575</v>
      </c>
      <c r="U123" s="136">
        <v>21663</v>
      </c>
      <c r="V123" s="136">
        <v>645</v>
      </c>
    </row>
    <row r="124" spans="1:22">
      <c r="A124" s="136" t="s">
        <v>447</v>
      </c>
      <c r="B124" s="136" t="s">
        <v>478</v>
      </c>
      <c r="C124" s="136" t="s">
        <v>479</v>
      </c>
      <c r="D124" s="144" t="s">
        <v>480</v>
      </c>
      <c r="J124" s="136">
        <v>3013</v>
      </c>
      <c r="K124" s="136">
        <v>3013</v>
      </c>
      <c r="L124" s="136">
        <v>3013</v>
      </c>
      <c r="M124" s="136">
        <v>128913</v>
      </c>
      <c r="N124" s="136">
        <v>379157</v>
      </c>
      <c r="O124" s="136">
        <v>461674</v>
      </c>
      <c r="P124" s="136">
        <v>561375</v>
      </c>
      <c r="Q124" s="136">
        <v>652336</v>
      </c>
      <c r="R124" s="136">
        <v>604239</v>
      </c>
      <c r="S124" s="136">
        <v>240862</v>
      </c>
      <c r="T124" s="136">
        <v>16464</v>
      </c>
      <c r="U124" s="136">
        <v>366</v>
      </c>
      <c r="V124" s="136">
        <v>0</v>
      </c>
    </row>
    <row r="125" spans="1:22">
      <c r="A125" s="136" t="s">
        <v>447</v>
      </c>
      <c r="B125" s="136" t="s">
        <v>456</v>
      </c>
      <c r="C125" s="136" t="s">
        <v>819</v>
      </c>
      <c r="D125" s="144" t="s">
        <v>820</v>
      </c>
      <c r="J125" s="136">
        <v>66</v>
      </c>
      <c r="K125" s="136">
        <v>77</v>
      </c>
      <c r="L125" s="136">
        <v>96</v>
      </c>
      <c r="M125" s="136">
        <v>51724</v>
      </c>
      <c r="N125" s="136">
        <v>179314</v>
      </c>
      <c r="O125" s="136">
        <v>433927</v>
      </c>
      <c r="P125" s="136">
        <v>811228</v>
      </c>
      <c r="Q125" s="136">
        <v>838609</v>
      </c>
      <c r="R125" s="136">
        <v>714672</v>
      </c>
      <c r="S125" s="136">
        <v>433978</v>
      </c>
      <c r="T125" s="136">
        <v>38592</v>
      </c>
      <c r="U125" s="136">
        <v>0</v>
      </c>
      <c r="V125" s="136">
        <v>1</v>
      </c>
    </row>
    <row r="126" spans="1:22">
      <c r="A126" s="136" t="s">
        <v>447</v>
      </c>
      <c r="B126" s="136" t="s">
        <v>473</v>
      </c>
      <c r="C126" s="136" t="s">
        <v>481</v>
      </c>
      <c r="D126" s="144" t="s">
        <v>482</v>
      </c>
      <c r="J126" s="136">
        <v>6704</v>
      </c>
      <c r="K126" s="136">
        <v>6724</v>
      </c>
      <c r="L126" s="136">
        <v>10439</v>
      </c>
      <c r="M126" s="136">
        <v>106687</v>
      </c>
      <c r="N126" s="136">
        <v>582728</v>
      </c>
      <c r="O126" s="136">
        <v>650315</v>
      </c>
      <c r="P126" s="136">
        <v>958251</v>
      </c>
      <c r="Q126" s="136">
        <v>1116629</v>
      </c>
      <c r="R126" s="136">
        <v>1027982</v>
      </c>
      <c r="S126" s="136">
        <v>634291</v>
      </c>
      <c r="T126" s="136">
        <v>127935</v>
      </c>
      <c r="U126" s="136">
        <v>11228</v>
      </c>
      <c r="V126" s="136">
        <v>2276</v>
      </c>
    </row>
    <row r="127" spans="1:22">
      <c r="A127" s="136" t="s">
        <v>447</v>
      </c>
      <c r="B127" s="136" t="s">
        <v>478</v>
      </c>
      <c r="C127" s="136" t="s">
        <v>487</v>
      </c>
      <c r="D127" s="144" t="s">
        <v>488</v>
      </c>
      <c r="J127" s="136">
        <v>0</v>
      </c>
      <c r="K127" s="136">
        <v>0</v>
      </c>
      <c r="L127" s="136">
        <v>0</v>
      </c>
      <c r="M127" s="136">
        <v>507224</v>
      </c>
      <c r="N127" s="136">
        <v>687742</v>
      </c>
      <c r="O127" s="136">
        <v>1301268</v>
      </c>
      <c r="P127" s="136">
        <v>2181265</v>
      </c>
      <c r="Q127" s="136">
        <v>2495204</v>
      </c>
      <c r="R127" s="136">
        <v>2304945</v>
      </c>
      <c r="S127" s="136">
        <v>1889781</v>
      </c>
      <c r="T127" s="136">
        <v>157807</v>
      </c>
      <c r="U127" s="136">
        <v>0</v>
      </c>
      <c r="V127" s="136">
        <v>0</v>
      </c>
    </row>
    <row r="128" spans="1:22">
      <c r="A128" s="136" t="s">
        <v>447</v>
      </c>
      <c r="B128" s="136" t="s">
        <v>478</v>
      </c>
      <c r="C128" s="136" t="s">
        <v>485</v>
      </c>
      <c r="D128" s="144" t="s">
        <v>486</v>
      </c>
      <c r="J128" s="136">
        <v>0</v>
      </c>
      <c r="K128" s="136">
        <v>0</v>
      </c>
      <c r="L128" s="136">
        <v>0</v>
      </c>
      <c r="M128" s="136">
        <v>25294</v>
      </c>
      <c r="N128" s="136">
        <v>213050</v>
      </c>
      <c r="O128" s="136">
        <v>264085</v>
      </c>
      <c r="P128" s="136">
        <v>193265</v>
      </c>
      <c r="Q128" s="136">
        <v>230831</v>
      </c>
      <c r="R128" s="136">
        <v>167075</v>
      </c>
      <c r="S128" s="136">
        <v>5039</v>
      </c>
      <c r="T128" s="136">
        <v>0</v>
      </c>
      <c r="U128" s="136">
        <v>0</v>
      </c>
      <c r="V128" s="136">
        <v>0</v>
      </c>
    </row>
    <row r="129" spans="1:22">
      <c r="A129" s="136" t="s">
        <v>447</v>
      </c>
      <c r="B129" s="136" t="s">
        <v>489</v>
      </c>
      <c r="C129" s="136" t="s">
        <v>490</v>
      </c>
      <c r="D129" s="144" t="s">
        <v>491</v>
      </c>
      <c r="J129" s="136">
        <v>0</v>
      </c>
      <c r="K129" s="136">
        <v>0</v>
      </c>
      <c r="L129" s="136">
        <v>0</v>
      </c>
      <c r="M129" s="136">
        <v>0</v>
      </c>
      <c r="N129" s="136">
        <v>24673</v>
      </c>
      <c r="O129" s="136">
        <v>796100</v>
      </c>
      <c r="P129" s="136">
        <v>1142867</v>
      </c>
      <c r="Q129" s="136">
        <v>1161343</v>
      </c>
      <c r="R129" s="136">
        <v>923448</v>
      </c>
      <c r="S129" s="136">
        <v>185157</v>
      </c>
      <c r="T129" s="136">
        <v>6200</v>
      </c>
      <c r="U129" s="136">
        <v>0</v>
      </c>
      <c r="V129" s="136">
        <v>0</v>
      </c>
    </row>
    <row r="130" spans="1:22">
      <c r="A130" s="136" t="s">
        <v>492</v>
      </c>
      <c r="B130" s="136" t="s">
        <v>493</v>
      </c>
      <c r="C130" s="136" t="s">
        <v>825</v>
      </c>
      <c r="D130" s="144" t="s">
        <v>826</v>
      </c>
      <c r="J130" s="136">
        <v>66</v>
      </c>
      <c r="K130" s="136">
        <v>62</v>
      </c>
      <c r="L130" s="136">
        <v>10</v>
      </c>
      <c r="M130" s="136">
        <v>1033</v>
      </c>
      <c r="N130" s="136">
        <v>28977</v>
      </c>
      <c r="O130" s="136">
        <v>167718</v>
      </c>
      <c r="P130" s="136">
        <v>488838</v>
      </c>
      <c r="Q130" s="136">
        <v>661180</v>
      </c>
      <c r="R130" s="136">
        <v>657009</v>
      </c>
      <c r="S130" s="136">
        <v>546768</v>
      </c>
      <c r="T130" s="136">
        <v>60822</v>
      </c>
      <c r="U130" s="136">
        <v>538</v>
      </c>
      <c r="V130" s="136">
        <v>538</v>
      </c>
    </row>
    <row r="131" spans="1:22">
      <c r="A131" s="136" t="s">
        <v>492</v>
      </c>
      <c r="B131" s="136" t="s">
        <v>493</v>
      </c>
      <c r="C131" s="136" t="s">
        <v>827</v>
      </c>
      <c r="D131" s="144" t="s">
        <v>828</v>
      </c>
      <c r="J131" s="136">
        <v>29</v>
      </c>
      <c r="K131" s="136">
        <v>47</v>
      </c>
      <c r="L131" s="136">
        <v>18884</v>
      </c>
      <c r="M131" s="136">
        <v>10543</v>
      </c>
      <c r="N131" s="136">
        <v>13479</v>
      </c>
      <c r="O131" s="136">
        <v>117348</v>
      </c>
      <c r="P131" s="136">
        <v>496790</v>
      </c>
      <c r="Q131" s="136">
        <v>565914</v>
      </c>
      <c r="R131" s="136">
        <v>270521</v>
      </c>
      <c r="S131" s="136">
        <v>21816</v>
      </c>
      <c r="T131" s="136">
        <v>0</v>
      </c>
      <c r="U131" s="136">
        <v>0</v>
      </c>
      <c r="V131" s="136">
        <v>0</v>
      </c>
    </row>
    <row r="132" spans="1:22">
      <c r="A132" s="136" t="s">
        <v>492</v>
      </c>
      <c r="B132" s="136" t="s">
        <v>493</v>
      </c>
      <c r="C132" s="136" t="s">
        <v>829</v>
      </c>
      <c r="D132" s="144" t="s">
        <v>830</v>
      </c>
      <c r="J132" s="136">
        <v>0</v>
      </c>
      <c r="K132" s="136">
        <v>0</v>
      </c>
      <c r="L132" s="136">
        <v>0</v>
      </c>
      <c r="M132" s="136">
        <v>152</v>
      </c>
      <c r="N132" s="136">
        <v>15524</v>
      </c>
      <c r="O132" s="136">
        <v>241561</v>
      </c>
      <c r="P132" s="136">
        <v>390221</v>
      </c>
      <c r="Q132" s="136">
        <v>651212</v>
      </c>
      <c r="R132" s="136">
        <v>432362</v>
      </c>
      <c r="S132" s="136">
        <v>214997</v>
      </c>
      <c r="T132" s="136">
        <v>3252</v>
      </c>
      <c r="U132" s="136">
        <v>1074</v>
      </c>
      <c r="V132" s="136">
        <v>2157</v>
      </c>
    </row>
    <row r="133" spans="1:22">
      <c r="A133" s="136" t="s">
        <v>492</v>
      </c>
      <c r="B133" s="136" t="s">
        <v>493</v>
      </c>
      <c r="C133" s="136" t="s">
        <v>1005</v>
      </c>
      <c r="D133" s="144" t="s">
        <v>495</v>
      </c>
      <c r="J133" s="136">
        <v>0</v>
      </c>
      <c r="K133" s="136">
        <v>0</v>
      </c>
      <c r="L133" s="136">
        <v>0</v>
      </c>
      <c r="M133" s="136">
        <v>2381</v>
      </c>
      <c r="N133" s="136">
        <v>3539</v>
      </c>
      <c r="O133" s="136">
        <v>139471</v>
      </c>
      <c r="P133" s="136">
        <v>580373</v>
      </c>
      <c r="Q133" s="136">
        <v>591856</v>
      </c>
      <c r="R133" s="136">
        <v>655427</v>
      </c>
      <c r="S133" s="136">
        <v>583203</v>
      </c>
      <c r="T133" s="136">
        <v>332050</v>
      </c>
      <c r="U133" s="136">
        <v>9020</v>
      </c>
      <c r="V133" s="136">
        <v>558</v>
      </c>
    </row>
    <row r="134" spans="1:22">
      <c r="A134" s="136" t="s">
        <v>492</v>
      </c>
      <c r="B134" s="136" t="s">
        <v>493</v>
      </c>
      <c r="C134" s="136" t="s">
        <v>496</v>
      </c>
      <c r="D134" s="144" t="s">
        <v>497</v>
      </c>
      <c r="J134" s="136">
        <v>0</v>
      </c>
      <c r="K134" s="136">
        <v>0</v>
      </c>
      <c r="L134" s="136">
        <v>0</v>
      </c>
      <c r="M134" s="136">
        <v>3891</v>
      </c>
      <c r="N134" s="136">
        <v>67417</v>
      </c>
      <c r="O134" s="136">
        <v>398210</v>
      </c>
      <c r="P134" s="136">
        <v>394606</v>
      </c>
      <c r="Q134" s="136">
        <v>515164</v>
      </c>
      <c r="R134" s="136">
        <v>528125</v>
      </c>
      <c r="S134" s="136">
        <v>598053</v>
      </c>
      <c r="T134" s="136">
        <v>385134</v>
      </c>
      <c r="U134" s="136">
        <v>102379</v>
      </c>
      <c r="V134" s="136">
        <v>2</v>
      </c>
    </row>
    <row r="135" spans="1:22">
      <c r="A135" s="136" t="s">
        <v>492</v>
      </c>
      <c r="B135" s="136" t="s">
        <v>493</v>
      </c>
      <c r="C135" s="136" t="s">
        <v>831</v>
      </c>
      <c r="D135" s="144" t="s">
        <v>832</v>
      </c>
      <c r="J135" s="136">
        <v>24</v>
      </c>
      <c r="K135" s="136">
        <v>24</v>
      </c>
      <c r="L135" s="136">
        <v>40167</v>
      </c>
      <c r="M135" s="136">
        <v>168811</v>
      </c>
      <c r="N135" s="136">
        <v>509990</v>
      </c>
      <c r="O135" s="136">
        <v>774320</v>
      </c>
      <c r="P135" s="136">
        <v>842268</v>
      </c>
      <c r="Q135" s="136">
        <v>868673</v>
      </c>
      <c r="R135" s="136">
        <v>895130</v>
      </c>
      <c r="S135" s="136">
        <v>724570</v>
      </c>
      <c r="T135" s="136">
        <v>315121</v>
      </c>
      <c r="U135" s="136">
        <v>15845</v>
      </c>
      <c r="V135" s="136">
        <v>8</v>
      </c>
    </row>
    <row r="136" spans="1:22">
      <c r="A136" s="136" t="s">
        <v>492</v>
      </c>
      <c r="B136" s="136" t="s">
        <v>493</v>
      </c>
      <c r="C136" s="136" t="s">
        <v>500</v>
      </c>
      <c r="D136" s="144" t="s">
        <v>501</v>
      </c>
      <c r="J136" s="136">
        <v>69</v>
      </c>
      <c r="K136" s="136">
        <v>69</v>
      </c>
      <c r="L136" s="136">
        <v>5734</v>
      </c>
      <c r="M136" s="136">
        <v>94724</v>
      </c>
      <c r="N136" s="136">
        <v>374470</v>
      </c>
      <c r="O136" s="136">
        <v>493612</v>
      </c>
      <c r="P136" s="136">
        <v>493612</v>
      </c>
      <c r="Q136" s="136">
        <v>493612</v>
      </c>
      <c r="R136" s="136">
        <v>465754</v>
      </c>
      <c r="S136" s="136">
        <v>142276</v>
      </c>
      <c r="T136" s="136">
        <v>98</v>
      </c>
      <c r="U136" s="136">
        <v>98</v>
      </c>
      <c r="V136" s="136">
        <v>130</v>
      </c>
    </row>
    <row r="137" spans="1:22">
      <c r="A137" s="136" t="s">
        <v>492</v>
      </c>
      <c r="B137" s="136" t="s">
        <v>493</v>
      </c>
      <c r="C137" s="136" t="s">
        <v>833</v>
      </c>
      <c r="D137" s="144" t="s">
        <v>834</v>
      </c>
      <c r="J137" s="136">
        <v>2</v>
      </c>
      <c r="K137" s="136">
        <v>2</v>
      </c>
      <c r="L137" s="136">
        <v>2</v>
      </c>
      <c r="M137" s="136">
        <v>7615</v>
      </c>
      <c r="N137" s="136">
        <v>12190</v>
      </c>
      <c r="O137" s="136">
        <v>135268</v>
      </c>
      <c r="P137" s="136">
        <v>287242</v>
      </c>
      <c r="Q137" s="136">
        <v>289687</v>
      </c>
      <c r="R137" s="136">
        <v>264285</v>
      </c>
      <c r="S137" s="136">
        <v>64262</v>
      </c>
      <c r="T137" s="136">
        <v>0</v>
      </c>
      <c r="U137" s="136">
        <v>0</v>
      </c>
      <c r="V137" s="136">
        <v>1</v>
      </c>
    </row>
    <row r="138" spans="1:22">
      <c r="A138" s="136" t="s">
        <v>492</v>
      </c>
      <c r="B138" s="136" t="s">
        <v>505</v>
      </c>
      <c r="C138" s="136" t="s">
        <v>1008</v>
      </c>
      <c r="D138" s="144" t="s">
        <v>1009</v>
      </c>
      <c r="J138" s="136">
        <v>46</v>
      </c>
      <c r="K138" s="136">
        <v>603</v>
      </c>
      <c r="L138" s="136">
        <v>274</v>
      </c>
      <c r="M138" s="136">
        <v>0</v>
      </c>
      <c r="N138" s="136">
        <v>160105</v>
      </c>
      <c r="O138" s="136">
        <v>347972</v>
      </c>
      <c r="P138" s="136">
        <v>926801</v>
      </c>
      <c r="Q138" s="136">
        <v>1296292</v>
      </c>
      <c r="R138" s="136">
        <v>1199141</v>
      </c>
      <c r="S138" s="136">
        <v>1017548</v>
      </c>
      <c r="T138" s="136">
        <v>299729</v>
      </c>
      <c r="U138" s="136">
        <v>61316</v>
      </c>
      <c r="V138" s="136">
        <v>1446</v>
      </c>
    </row>
    <row r="139" spans="1:22">
      <c r="A139" s="136" t="s">
        <v>492</v>
      </c>
      <c r="B139" s="136" t="s">
        <v>508</v>
      </c>
      <c r="C139" s="136" t="s">
        <v>835</v>
      </c>
      <c r="D139" s="144" t="s">
        <v>836</v>
      </c>
      <c r="J139" s="136">
        <v>0</v>
      </c>
      <c r="K139" s="136">
        <v>0</v>
      </c>
      <c r="L139" s="136">
        <v>487</v>
      </c>
      <c r="M139" s="136">
        <v>4754</v>
      </c>
      <c r="N139" s="136">
        <v>249494</v>
      </c>
      <c r="O139" s="136">
        <v>767276</v>
      </c>
      <c r="P139" s="136">
        <v>738032</v>
      </c>
      <c r="Q139" s="136">
        <v>1122980</v>
      </c>
      <c r="R139" s="136">
        <v>1052204</v>
      </c>
      <c r="S139" s="136">
        <v>293556</v>
      </c>
      <c r="T139" s="136">
        <v>5805</v>
      </c>
      <c r="U139" s="136">
        <v>5</v>
      </c>
      <c r="V139" s="136">
        <v>0</v>
      </c>
    </row>
    <row r="140" spans="1:22">
      <c r="A140" s="136" t="s">
        <v>492</v>
      </c>
      <c r="B140" s="136" t="s">
        <v>508</v>
      </c>
      <c r="C140" s="136" t="s">
        <v>837</v>
      </c>
      <c r="D140" s="144" t="s">
        <v>838</v>
      </c>
      <c r="J140" s="136">
        <v>0</v>
      </c>
      <c r="K140" s="136">
        <v>0</v>
      </c>
      <c r="L140" s="136">
        <v>185</v>
      </c>
      <c r="M140" s="136">
        <v>23538</v>
      </c>
      <c r="N140" s="136">
        <v>485262</v>
      </c>
      <c r="O140" s="136">
        <v>939275</v>
      </c>
      <c r="P140" s="136">
        <v>524608</v>
      </c>
      <c r="Q140" s="136">
        <v>1259397</v>
      </c>
      <c r="R140" s="136">
        <v>1279456</v>
      </c>
      <c r="S140" s="136">
        <v>804594</v>
      </c>
      <c r="T140" s="136">
        <v>47462</v>
      </c>
      <c r="U140" s="136">
        <v>0</v>
      </c>
      <c r="V140" s="136">
        <v>0</v>
      </c>
    </row>
    <row r="141" spans="1:22">
      <c r="A141" s="136" t="s">
        <v>492</v>
      </c>
      <c r="B141" s="136" t="s">
        <v>508</v>
      </c>
      <c r="C141" s="136" t="s">
        <v>511</v>
      </c>
      <c r="D141" s="144" t="s">
        <v>512</v>
      </c>
      <c r="J141" s="136">
        <v>2</v>
      </c>
      <c r="K141" s="136">
        <v>3</v>
      </c>
      <c r="L141" s="136">
        <v>4</v>
      </c>
      <c r="M141" s="136">
        <v>138</v>
      </c>
      <c r="N141" s="136">
        <v>357784</v>
      </c>
      <c r="O141" s="136">
        <v>910438</v>
      </c>
      <c r="P141" s="136">
        <v>1637622</v>
      </c>
      <c r="Q141" s="136">
        <v>1708908</v>
      </c>
      <c r="R141" s="136">
        <v>1186060</v>
      </c>
      <c r="S141" s="136">
        <v>256737</v>
      </c>
      <c r="T141" s="136">
        <v>7224</v>
      </c>
      <c r="U141" s="136">
        <v>0</v>
      </c>
      <c r="V141" s="136">
        <v>0</v>
      </c>
    </row>
    <row r="142" spans="1:22">
      <c r="A142" s="136" t="s">
        <v>492</v>
      </c>
      <c r="B142" s="136" t="s">
        <v>505</v>
      </c>
      <c r="C142" s="136" t="s">
        <v>839</v>
      </c>
      <c r="D142" s="144" t="s">
        <v>840</v>
      </c>
      <c r="J142" s="136">
        <v>10045</v>
      </c>
      <c r="K142" s="136">
        <v>14894</v>
      </c>
      <c r="L142" s="136">
        <v>23683</v>
      </c>
      <c r="M142" s="136">
        <v>99527</v>
      </c>
      <c r="N142" s="136">
        <v>560156</v>
      </c>
      <c r="O142" s="136">
        <v>1402722</v>
      </c>
      <c r="P142" s="136">
        <v>2059202</v>
      </c>
      <c r="Q142" s="136">
        <v>2582955</v>
      </c>
      <c r="R142" s="136">
        <v>2615786</v>
      </c>
      <c r="S142" s="136">
        <v>2233893</v>
      </c>
      <c r="T142" s="136">
        <v>895904</v>
      </c>
      <c r="U142" s="136">
        <v>111094</v>
      </c>
      <c r="V142" s="136">
        <v>8113</v>
      </c>
    </row>
    <row r="143" spans="1:22">
      <c r="A143" s="136" t="s">
        <v>492</v>
      </c>
      <c r="B143" s="136" t="s">
        <v>505</v>
      </c>
      <c r="C143" s="136" t="s">
        <v>515</v>
      </c>
      <c r="D143" s="144" t="s">
        <v>516</v>
      </c>
      <c r="J143" s="136">
        <v>0</v>
      </c>
      <c r="K143" s="136">
        <v>0</v>
      </c>
      <c r="L143" s="136">
        <v>0</v>
      </c>
      <c r="M143" s="136">
        <v>0</v>
      </c>
      <c r="N143" s="136">
        <v>254833</v>
      </c>
      <c r="O143" s="136">
        <v>749391</v>
      </c>
      <c r="P143" s="136">
        <v>852476</v>
      </c>
      <c r="Q143" s="136">
        <v>847229</v>
      </c>
      <c r="R143" s="136">
        <v>393416</v>
      </c>
      <c r="S143" s="136">
        <v>97613</v>
      </c>
      <c r="T143" s="136">
        <v>4758</v>
      </c>
      <c r="U143" s="136">
        <v>0</v>
      </c>
      <c r="V143" s="136">
        <v>0</v>
      </c>
    </row>
    <row r="144" spans="1:22">
      <c r="A144" s="136" t="s">
        <v>492</v>
      </c>
      <c r="B144" s="136" t="s">
        <v>517</v>
      </c>
      <c r="C144" s="136" t="s">
        <v>518</v>
      </c>
      <c r="D144" s="144" t="s">
        <v>519</v>
      </c>
      <c r="J144" s="136">
        <v>2</v>
      </c>
      <c r="K144" s="136">
        <v>24</v>
      </c>
      <c r="L144" s="136">
        <v>2871</v>
      </c>
      <c r="M144" s="136">
        <v>40538</v>
      </c>
      <c r="N144" s="136">
        <v>163931</v>
      </c>
      <c r="O144" s="136">
        <v>371871</v>
      </c>
      <c r="P144" s="136">
        <v>492412</v>
      </c>
      <c r="Q144" s="136">
        <v>506975</v>
      </c>
      <c r="R144" s="136">
        <v>370991</v>
      </c>
      <c r="S144" s="136">
        <v>92061</v>
      </c>
      <c r="T144" s="136">
        <v>8159</v>
      </c>
      <c r="U144" s="136">
        <v>0</v>
      </c>
      <c r="V144" s="136">
        <v>0</v>
      </c>
    </row>
    <row r="145" spans="1:22">
      <c r="A145" s="136" t="s">
        <v>492</v>
      </c>
      <c r="B145" s="136" t="s">
        <v>517</v>
      </c>
      <c r="C145" s="136" t="s">
        <v>520</v>
      </c>
      <c r="D145" s="144" t="s">
        <v>521</v>
      </c>
      <c r="J145" s="136">
        <v>0</v>
      </c>
      <c r="K145" s="136">
        <v>0</v>
      </c>
      <c r="L145" s="136">
        <v>851</v>
      </c>
      <c r="M145" s="136">
        <v>168629</v>
      </c>
      <c r="N145" s="136">
        <v>217324</v>
      </c>
      <c r="O145" s="136">
        <v>386258</v>
      </c>
      <c r="P145" s="136">
        <v>492876</v>
      </c>
      <c r="Q145" s="136">
        <v>505714</v>
      </c>
      <c r="R145" s="136">
        <v>499304</v>
      </c>
      <c r="S145" s="136">
        <v>330803</v>
      </c>
      <c r="T145" s="136">
        <v>22138</v>
      </c>
      <c r="U145" s="136">
        <v>0</v>
      </c>
      <c r="V145" s="136">
        <v>0</v>
      </c>
    </row>
    <row r="146" spans="1:22">
      <c r="A146" s="136" t="s">
        <v>492</v>
      </c>
      <c r="B146" s="136" t="s">
        <v>517</v>
      </c>
      <c r="C146" s="136" t="s">
        <v>522</v>
      </c>
      <c r="D146" s="144" t="s">
        <v>523</v>
      </c>
      <c r="J146" s="136">
        <v>5926</v>
      </c>
      <c r="K146" s="136">
        <v>7556</v>
      </c>
      <c r="L146" s="136">
        <v>5658</v>
      </c>
      <c r="M146" s="136">
        <v>5658</v>
      </c>
      <c r="N146" s="136">
        <v>67597</v>
      </c>
      <c r="O146" s="136">
        <v>605809</v>
      </c>
      <c r="P146" s="136">
        <v>605994</v>
      </c>
      <c r="Q146" s="136">
        <v>1182363</v>
      </c>
      <c r="R146" s="136">
        <v>900134</v>
      </c>
      <c r="S146" s="136">
        <v>253556</v>
      </c>
      <c r="T146" s="136">
        <v>9111</v>
      </c>
      <c r="U146" s="136">
        <v>0</v>
      </c>
      <c r="V146" s="136">
        <v>0</v>
      </c>
    </row>
    <row r="147" spans="1:22">
      <c r="A147" s="136" t="s">
        <v>492</v>
      </c>
      <c r="B147" s="136" t="s">
        <v>517</v>
      </c>
      <c r="C147" s="136" t="s">
        <v>524</v>
      </c>
      <c r="D147" s="144" t="s">
        <v>525</v>
      </c>
      <c r="J147" s="136">
        <v>124</v>
      </c>
      <c r="K147" s="136">
        <v>300</v>
      </c>
      <c r="L147" s="136">
        <v>434</v>
      </c>
      <c r="M147" s="136">
        <v>44545</v>
      </c>
      <c r="N147" s="136">
        <v>144249</v>
      </c>
      <c r="O147" s="136">
        <v>672224</v>
      </c>
      <c r="P147" s="136">
        <v>1851084</v>
      </c>
      <c r="Q147" s="136">
        <v>2044039</v>
      </c>
      <c r="R147" s="136">
        <v>1838510</v>
      </c>
      <c r="S147" s="136">
        <v>773683</v>
      </c>
      <c r="T147" s="136">
        <v>20893</v>
      </c>
      <c r="U147" s="136">
        <v>2557</v>
      </c>
      <c r="V147" s="136">
        <v>3567</v>
      </c>
    </row>
    <row r="148" spans="1:22">
      <c r="A148" s="136" t="s">
        <v>492</v>
      </c>
      <c r="B148" s="136" t="s">
        <v>526</v>
      </c>
      <c r="C148" s="136" t="s">
        <v>527</v>
      </c>
      <c r="D148" s="144" t="s">
        <v>528</v>
      </c>
      <c r="J148" s="136">
        <v>0</v>
      </c>
      <c r="K148" s="136">
        <v>0</v>
      </c>
      <c r="L148" s="136">
        <v>0</v>
      </c>
      <c r="M148" s="136">
        <v>0</v>
      </c>
      <c r="N148" s="136">
        <v>254272</v>
      </c>
      <c r="O148" s="136">
        <v>503955</v>
      </c>
      <c r="P148" s="136">
        <v>747220</v>
      </c>
      <c r="Q148" s="136">
        <v>774905</v>
      </c>
      <c r="R148" s="136">
        <v>774905</v>
      </c>
      <c r="S148" s="136">
        <v>569666</v>
      </c>
      <c r="T148" s="136">
        <v>100646</v>
      </c>
      <c r="U148" s="136">
        <v>11266</v>
      </c>
      <c r="V148" s="136">
        <v>0</v>
      </c>
    </row>
    <row r="149" spans="1:22">
      <c r="A149" s="136" t="s">
        <v>492</v>
      </c>
      <c r="B149" s="136" t="s">
        <v>526</v>
      </c>
      <c r="C149" s="136" t="s">
        <v>1018</v>
      </c>
      <c r="D149" s="144" t="s">
        <v>1019</v>
      </c>
      <c r="J149" s="136">
        <v>1148</v>
      </c>
      <c r="K149" s="136">
        <v>10000</v>
      </c>
      <c r="L149" s="136">
        <v>18168</v>
      </c>
      <c r="M149" s="136">
        <v>25643</v>
      </c>
      <c r="N149" s="136">
        <v>83721</v>
      </c>
      <c r="O149" s="136">
        <v>188232</v>
      </c>
      <c r="P149" s="136">
        <v>200245</v>
      </c>
      <c r="Q149" s="136">
        <v>294903</v>
      </c>
      <c r="R149" s="136">
        <v>45082</v>
      </c>
      <c r="S149" s="136">
        <v>0</v>
      </c>
      <c r="T149" s="136">
        <v>0</v>
      </c>
      <c r="U149" s="136">
        <v>0</v>
      </c>
      <c r="V149" s="136">
        <v>0</v>
      </c>
    </row>
    <row r="150" spans="1:22">
      <c r="A150" s="136" t="s">
        <v>492</v>
      </c>
      <c r="B150" s="136" t="s">
        <v>526</v>
      </c>
      <c r="C150" s="136" t="s">
        <v>847</v>
      </c>
      <c r="D150" s="144" t="s">
        <v>848</v>
      </c>
      <c r="J150" s="136">
        <v>4</v>
      </c>
      <c r="K150" s="136">
        <v>550</v>
      </c>
      <c r="L150" s="136">
        <v>2309</v>
      </c>
      <c r="M150" s="136">
        <v>27938</v>
      </c>
      <c r="N150" s="136">
        <v>0</v>
      </c>
      <c r="O150" s="136">
        <v>192336</v>
      </c>
      <c r="P150" s="136">
        <v>268824</v>
      </c>
      <c r="Q150" s="136">
        <v>312379</v>
      </c>
      <c r="R150" s="136">
        <v>92938</v>
      </c>
      <c r="S150" s="136">
        <v>5493</v>
      </c>
      <c r="T150" s="136">
        <v>0</v>
      </c>
      <c r="U150" s="136">
        <v>0</v>
      </c>
      <c r="V150" s="136">
        <v>0</v>
      </c>
    </row>
    <row r="151" spans="1:22">
      <c r="A151" s="136" t="s">
        <v>492</v>
      </c>
      <c r="B151" s="136" t="s">
        <v>526</v>
      </c>
      <c r="C151" s="136" t="s">
        <v>1022</v>
      </c>
      <c r="D151" s="144" t="s">
        <v>1023</v>
      </c>
      <c r="J151" s="136">
        <v>0</v>
      </c>
      <c r="K151" s="136">
        <v>0</v>
      </c>
      <c r="L151" s="136">
        <v>8</v>
      </c>
      <c r="M151" s="136">
        <v>38905</v>
      </c>
      <c r="N151" s="136">
        <v>86253</v>
      </c>
      <c r="O151" s="136">
        <v>108659</v>
      </c>
      <c r="P151" s="136">
        <v>166465</v>
      </c>
      <c r="Q151" s="136">
        <v>205594</v>
      </c>
      <c r="R151" s="136">
        <v>210241</v>
      </c>
      <c r="S151" s="136">
        <v>154920</v>
      </c>
      <c r="T151" s="136">
        <v>25280</v>
      </c>
      <c r="U151" s="136">
        <v>18196</v>
      </c>
      <c r="V151" s="136">
        <v>0</v>
      </c>
    </row>
    <row r="152" spans="1:22">
      <c r="A152" s="136" t="s">
        <v>492</v>
      </c>
      <c r="B152" s="136" t="s">
        <v>529</v>
      </c>
      <c r="C152" s="136" t="s">
        <v>530</v>
      </c>
      <c r="D152" s="144" t="s">
        <v>531</v>
      </c>
      <c r="J152" s="136">
        <v>0</v>
      </c>
      <c r="K152" s="136">
        <v>0</v>
      </c>
      <c r="L152" s="136">
        <v>1420</v>
      </c>
      <c r="M152" s="136">
        <v>52513</v>
      </c>
      <c r="N152" s="136">
        <v>278059</v>
      </c>
      <c r="O152" s="136">
        <v>481661</v>
      </c>
      <c r="P152" s="136">
        <v>850209</v>
      </c>
      <c r="Q152" s="136">
        <v>1190967</v>
      </c>
      <c r="R152" s="136">
        <v>1367309</v>
      </c>
      <c r="S152" s="136">
        <v>867250</v>
      </c>
      <c r="T152" s="136">
        <v>116743</v>
      </c>
      <c r="U152" s="136">
        <v>17902</v>
      </c>
      <c r="V152" s="136">
        <v>0</v>
      </c>
    </row>
    <row r="153" spans="1:22">
      <c r="A153" s="136" t="s">
        <v>492</v>
      </c>
      <c r="B153" s="136" t="s">
        <v>529</v>
      </c>
      <c r="C153" s="136" t="s">
        <v>532</v>
      </c>
      <c r="D153" s="144" t="s">
        <v>533</v>
      </c>
      <c r="J153" s="136">
        <v>7</v>
      </c>
      <c r="K153" s="136">
        <v>16</v>
      </c>
      <c r="L153" s="136">
        <v>0</v>
      </c>
      <c r="M153" s="136">
        <v>13842</v>
      </c>
      <c r="N153" s="136">
        <v>168194</v>
      </c>
      <c r="O153" s="136">
        <v>217986</v>
      </c>
      <c r="P153" s="136">
        <v>918493</v>
      </c>
      <c r="Q153" s="136">
        <v>997848</v>
      </c>
      <c r="R153" s="136">
        <v>764903</v>
      </c>
      <c r="S153" s="136">
        <v>971528</v>
      </c>
      <c r="T153" s="136">
        <v>481419</v>
      </c>
      <c r="U153" s="136">
        <v>125814</v>
      </c>
      <c r="V153" s="136">
        <v>4056</v>
      </c>
    </row>
    <row r="154" spans="1:22">
      <c r="A154" s="136" t="s">
        <v>492</v>
      </c>
      <c r="B154" s="136" t="s">
        <v>529</v>
      </c>
      <c r="C154" s="136" t="s">
        <v>534</v>
      </c>
      <c r="D154" s="144" t="s">
        <v>535</v>
      </c>
      <c r="J154" s="136">
        <v>2</v>
      </c>
      <c r="K154" s="136">
        <v>2</v>
      </c>
      <c r="L154" s="136">
        <v>2</v>
      </c>
      <c r="M154" s="136">
        <v>0</v>
      </c>
      <c r="N154" s="136">
        <v>0</v>
      </c>
      <c r="O154" s="136">
        <v>231160</v>
      </c>
      <c r="P154" s="136">
        <v>607607</v>
      </c>
      <c r="Q154" s="136">
        <v>1025565</v>
      </c>
      <c r="R154" s="136">
        <v>419721</v>
      </c>
      <c r="S154" s="136">
        <v>124278</v>
      </c>
      <c r="T154" s="136">
        <v>75730</v>
      </c>
      <c r="U154" s="136">
        <v>13393</v>
      </c>
      <c r="V154" s="136">
        <v>0</v>
      </c>
    </row>
    <row r="155" spans="1:22">
      <c r="A155" s="136" t="s">
        <v>492</v>
      </c>
      <c r="B155" s="136" t="s">
        <v>529</v>
      </c>
      <c r="C155" s="136" t="s">
        <v>849</v>
      </c>
      <c r="D155" s="144" t="s">
        <v>850</v>
      </c>
      <c r="J155" s="136">
        <v>0</v>
      </c>
      <c r="K155" s="136">
        <v>0</v>
      </c>
      <c r="L155" s="136">
        <v>0</v>
      </c>
      <c r="M155" s="136">
        <v>0</v>
      </c>
      <c r="N155" s="136">
        <v>242060</v>
      </c>
      <c r="O155" s="136">
        <v>386489</v>
      </c>
      <c r="P155" s="136">
        <v>649853</v>
      </c>
      <c r="Q155" s="136">
        <v>730946</v>
      </c>
      <c r="R155" s="136">
        <v>531604</v>
      </c>
      <c r="S155" s="136">
        <v>152208</v>
      </c>
      <c r="T155" s="136">
        <v>17713</v>
      </c>
      <c r="U155" s="136">
        <v>6646</v>
      </c>
      <c r="V155" s="136">
        <v>1220</v>
      </c>
    </row>
    <row r="156" spans="1:22">
      <c r="A156" s="136" t="s">
        <v>492</v>
      </c>
      <c r="B156" s="136" t="s">
        <v>536</v>
      </c>
      <c r="C156" s="136" t="s">
        <v>857</v>
      </c>
      <c r="D156" s="144" t="s">
        <v>858</v>
      </c>
      <c r="J156" s="136">
        <v>0</v>
      </c>
      <c r="K156" s="136">
        <v>0</v>
      </c>
      <c r="L156" s="136">
        <v>0</v>
      </c>
      <c r="M156" s="136">
        <v>0</v>
      </c>
      <c r="N156" s="136">
        <v>38354</v>
      </c>
      <c r="O156" s="136">
        <v>265404</v>
      </c>
      <c r="P156" s="136">
        <v>410726</v>
      </c>
      <c r="Q156" s="136">
        <v>426352</v>
      </c>
      <c r="R156" s="136">
        <v>353851</v>
      </c>
      <c r="S156" s="136">
        <v>154609</v>
      </c>
      <c r="T156" s="136">
        <v>26078</v>
      </c>
      <c r="U156" s="136">
        <v>0</v>
      </c>
      <c r="V156" s="136">
        <v>0</v>
      </c>
    </row>
    <row r="157" spans="1:22">
      <c r="A157" s="136" t="s">
        <v>492</v>
      </c>
      <c r="B157" s="136" t="s">
        <v>536</v>
      </c>
      <c r="C157" s="136" t="s">
        <v>537</v>
      </c>
      <c r="D157" s="144" t="s">
        <v>538</v>
      </c>
      <c r="J157" s="136">
        <v>0</v>
      </c>
      <c r="K157" s="136">
        <v>0</v>
      </c>
      <c r="L157" s="136">
        <v>474</v>
      </c>
      <c r="M157" s="136">
        <v>4623</v>
      </c>
      <c r="N157" s="136">
        <v>29529</v>
      </c>
      <c r="O157" s="136">
        <v>662010</v>
      </c>
      <c r="P157" s="136">
        <v>1102281</v>
      </c>
      <c r="Q157" s="136">
        <v>1000609</v>
      </c>
      <c r="R157" s="136">
        <v>772095</v>
      </c>
      <c r="S157" s="136">
        <v>142663</v>
      </c>
      <c r="T157" s="136">
        <v>49260</v>
      </c>
      <c r="U157" s="136">
        <v>11170</v>
      </c>
      <c r="V157" s="136">
        <v>0</v>
      </c>
    </row>
    <row r="158" spans="1:22">
      <c r="A158" s="136" t="s">
        <v>492</v>
      </c>
      <c r="B158" s="136" t="s">
        <v>536</v>
      </c>
      <c r="C158" s="136" t="s">
        <v>859</v>
      </c>
      <c r="D158" s="144" t="s">
        <v>860</v>
      </c>
      <c r="J158" s="136">
        <v>0</v>
      </c>
      <c r="K158" s="136">
        <v>0</v>
      </c>
      <c r="L158" s="136">
        <v>0</v>
      </c>
      <c r="M158" s="136">
        <v>38631</v>
      </c>
      <c r="N158" s="136">
        <v>40438</v>
      </c>
      <c r="O158" s="136">
        <v>121805</v>
      </c>
      <c r="P158" s="136">
        <v>225719</v>
      </c>
      <c r="Q158" s="136">
        <v>229161</v>
      </c>
      <c r="R158" s="136">
        <v>85192</v>
      </c>
      <c r="S158" s="136">
        <v>113233</v>
      </c>
      <c r="T158" s="136">
        <v>0</v>
      </c>
      <c r="U158" s="136">
        <v>0</v>
      </c>
      <c r="V158" s="136">
        <v>0</v>
      </c>
    </row>
    <row r="159" spans="1:22">
      <c r="A159" s="136" t="s">
        <v>492</v>
      </c>
      <c r="B159" s="136" t="s">
        <v>539</v>
      </c>
      <c r="C159" s="136" t="s">
        <v>540</v>
      </c>
      <c r="D159" s="144" t="s">
        <v>541</v>
      </c>
      <c r="J159" s="136">
        <v>242</v>
      </c>
      <c r="K159" s="136">
        <v>3710</v>
      </c>
      <c r="L159" s="136">
        <v>4816</v>
      </c>
      <c r="M159" s="136">
        <v>42247</v>
      </c>
      <c r="N159" s="136">
        <v>433969</v>
      </c>
      <c r="O159" s="136">
        <v>489114</v>
      </c>
      <c r="P159" s="136">
        <v>1233555</v>
      </c>
      <c r="Q159" s="136">
        <v>1362195</v>
      </c>
      <c r="R159" s="136">
        <v>1353254</v>
      </c>
      <c r="S159" s="136">
        <v>423615</v>
      </c>
      <c r="T159" s="136">
        <v>10688</v>
      </c>
      <c r="U159" s="136">
        <v>0</v>
      </c>
      <c r="V159" s="136">
        <v>0</v>
      </c>
    </row>
    <row r="160" spans="1:22">
      <c r="A160" s="136" t="s">
        <v>492</v>
      </c>
      <c r="B160" s="136" t="s">
        <v>539</v>
      </c>
      <c r="C160" s="136" t="s">
        <v>542</v>
      </c>
      <c r="D160" s="144" t="s">
        <v>543</v>
      </c>
      <c r="J160" s="136">
        <v>10</v>
      </c>
      <c r="K160" s="136">
        <v>10</v>
      </c>
      <c r="L160" s="136">
        <v>2541</v>
      </c>
      <c r="M160" s="136">
        <v>295586</v>
      </c>
      <c r="N160" s="136">
        <v>307238</v>
      </c>
      <c r="O160" s="136">
        <v>1394347</v>
      </c>
      <c r="P160" s="136">
        <v>1576270</v>
      </c>
      <c r="Q160" s="136">
        <v>1660367</v>
      </c>
      <c r="R160" s="136">
        <v>1424208</v>
      </c>
      <c r="S160" s="136">
        <v>466012</v>
      </c>
      <c r="T160" s="136">
        <v>4136</v>
      </c>
      <c r="U160" s="136">
        <v>0</v>
      </c>
      <c r="V160" s="136">
        <v>0</v>
      </c>
    </row>
    <row r="161" spans="1:22">
      <c r="A161" s="136" t="s">
        <v>492</v>
      </c>
      <c r="B161" s="136" t="s">
        <v>544</v>
      </c>
      <c r="C161" s="136" t="s">
        <v>545</v>
      </c>
      <c r="D161" s="144" t="s">
        <v>546</v>
      </c>
      <c r="J161" s="136">
        <v>34</v>
      </c>
      <c r="K161" s="136">
        <v>44</v>
      </c>
      <c r="L161" s="136">
        <v>115</v>
      </c>
      <c r="M161" s="136">
        <v>44286</v>
      </c>
      <c r="N161" s="136">
        <v>454812</v>
      </c>
      <c r="O161" s="136">
        <v>1878887</v>
      </c>
      <c r="P161" s="136">
        <v>2499149</v>
      </c>
      <c r="Q161" s="136">
        <v>3324222</v>
      </c>
      <c r="R161" s="136">
        <v>3329598</v>
      </c>
      <c r="S161" s="136">
        <v>1570787</v>
      </c>
      <c r="T161" s="136">
        <v>76763</v>
      </c>
      <c r="U161" s="136">
        <v>0</v>
      </c>
      <c r="V161" s="136">
        <v>0</v>
      </c>
    </row>
    <row r="162" spans="1:22">
      <c r="A162" s="136" t="s">
        <v>492</v>
      </c>
      <c r="B162" s="136" t="s">
        <v>544</v>
      </c>
      <c r="C162" s="136" t="s">
        <v>551</v>
      </c>
      <c r="D162" s="144" t="s">
        <v>552</v>
      </c>
      <c r="J162" s="136">
        <v>0</v>
      </c>
      <c r="K162" s="136">
        <v>0</v>
      </c>
      <c r="L162" s="136">
        <v>0</v>
      </c>
      <c r="M162" s="136">
        <v>90</v>
      </c>
      <c r="N162" s="136">
        <v>183671</v>
      </c>
      <c r="O162" s="136">
        <v>642049</v>
      </c>
      <c r="P162" s="136">
        <v>657825</v>
      </c>
      <c r="Q162" s="136">
        <v>803594</v>
      </c>
      <c r="R162" s="136">
        <v>636607</v>
      </c>
      <c r="S162" s="136">
        <v>536562</v>
      </c>
      <c r="T162" s="136">
        <v>24202</v>
      </c>
      <c r="U162" s="136">
        <v>0</v>
      </c>
      <c r="V162" s="136">
        <v>0</v>
      </c>
    </row>
    <row r="163" spans="1:22">
      <c r="A163" s="136" t="s">
        <v>492</v>
      </c>
      <c r="B163" s="136" t="s">
        <v>553</v>
      </c>
      <c r="C163" s="136" t="s">
        <v>554</v>
      </c>
      <c r="D163" s="144" t="s">
        <v>555</v>
      </c>
      <c r="J163" s="136">
        <v>0</v>
      </c>
      <c r="K163" s="136">
        <v>0</v>
      </c>
      <c r="L163" s="136">
        <v>0</v>
      </c>
      <c r="M163" s="136">
        <v>0</v>
      </c>
      <c r="N163" s="136">
        <v>159459</v>
      </c>
      <c r="O163" s="136">
        <v>256299</v>
      </c>
      <c r="P163" s="136">
        <v>323638</v>
      </c>
      <c r="Q163" s="136">
        <v>503495</v>
      </c>
      <c r="R163" s="136">
        <v>291385</v>
      </c>
      <c r="S163" s="136">
        <v>34938</v>
      </c>
      <c r="T163" s="136">
        <v>0</v>
      </c>
      <c r="U163" s="136">
        <v>0</v>
      </c>
      <c r="V163" s="136">
        <v>0</v>
      </c>
    </row>
    <row r="164" spans="1:22">
      <c r="A164" s="136" t="s">
        <v>492</v>
      </c>
      <c r="B164" s="136" t="s">
        <v>553</v>
      </c>
      <c r="C164" s="136" t="s">
        <v>861</v>
      </c>
      <c r="D164" s="144" t="s">
        <v>862</v>
      </c>
      <c r="J164" s="136">
        <v>873</v>
      </c>
      <c r="K164" s="136">
        <v>3637</v>
      </c>
      <c r="L164" s="136">
        <v>4688</v>
      </c>
      <c r="M164" s="136">
        <v>4823</v>
      </c>
      <c r="N164" s="136">
        <v>40596</v>
      </c>
      <c r="O164" s="136">
        <v>165165</v>
      </c>
      <c r="P164" s="136">
        <v>247304</v>
      </c>
      <c r="Q164" s="136">
        <v>382660</v>
      </c>
      <c r="R164" s="136">
        <v>235355</v>
      </c>
      <c r="S164" s="136">
        <v>74668</v>
      </c>
      <c r="T164" s="136">
        <v>24283</v>
      </c>
      <c r="U164" s="136">
        <v>0</v>
      </c>
      <c r="V164" s="136">
        <v>0</v>
      </c>
    </row>
    <row r="165" spans="1:22">
      <c r="A165" s="136" t="s">
        <v>492</v>
      </c>
      <c r="B165" s="136" t="s">
        <v>553</v>
      </c>
      <c r="C165" s="136" t="s">
        <v>863</v>
      </c>
      <c r="D165" s="144" t="s">
        <v>864</v>
      </c>
      <c r="J165" s="136">
        <v>24</v>
      </c>
      <c r="K165" s="136">
        <v>85</v>
      </c>
      <c r="L165" s="136">
        <v>93</v>
      </c>
      <c r="M165" s="136">
        <v>16</v>
      </c>
      <c r="N165" s="136">
        <v>2661</v>
      </c>
      <c r="O165" s="136">
        <v>213536</v>
      </c>
      <c r="P165" s="136">
        <v>418183</v>
      </c>
      <c r="Q165" s="136">
        <v>639093</v>
      </c>
      <c r="R165" s="136">
        <v>309377</v>
      </c>
      <c r="S165" s="136">
        <v>47513</v>
      </c>
      <c r="T165" s="136">
        <v>0</v>
      </c>
      <c r="U165" s="136">
        <v>0</v>
      </c>
      <c r="V165" s="136">
        <v>0</v>
      </c>
    </row>
    <row r="166" spans="1:22">
      <c r="A166" s="136" t="s">
        <v>492</v>
      </c>
      <c r="B166" s="136" t="s">
        <v>553</v>
      </c>
      <c r="C166" s="136" t="s">
        <v>556</v>
      </c>
      <c r="D166" s="144" t="s">
        <v>557</v>
      </c>
      <c r="J166" s="136">
        <v>239</v>
      </c>
      <c r="K166" s="136">
        <v>20</v>
      </c>
      <c r="L166" s="136">
        <v>84</v>
      </c>
      <c r="M166" s="136">
        <v>42102</v>
      </c>
      <c r="N166" s="136">
        <v>245169</v>
      </c>
      <c r="O166" s="136">
        <v>865619</v>
      </c>
      <c r="P166" s="136">
        <v>1248533</v>
      </c>
      <c r="Q166" s="136">
        <v>1749192</v>
      </c>
      <c r="R166" s="136">
        <v>1819689</v>
      </c>
      <c r="S166" s="136">
        <v>888501</v>
      </c>
      <c r="T166" s="136">
        <v>0</v>
      </c>
      <c r="U166" s="136">
        <v>0</v>
      </c>
      <c r="V166" s="136">
        <v>0</v>
      </c>
    </row>
    <row r="167" spans="1:22">
      <c r="A167" s="136" t="s">
        <v>492</v>
      </c>
      <c r="B167" s="136" t="s">
        <v>558</v>
      </c>
      <c r="C167" s="136" t="s">
        <v>865</v>
      </c>
      <c r="D167" s="144" t="s">
        <v>866</v>
      </c>
      <c r="J167" s="136">
        <v>0</v>
      </c>
      <c r="K167" s="136">
        <v>137</v>
      </c>
      <c r="L167" s="136">
        <v>10948</v>
      </c>
      <c r="M167" s="136">
        <v>10957</v>
      </c>
      <c r="N167" s="136">
        <v>80218</v>
      </c>
      <c r="O167" s="136">
        <v>280848</v>
      </c>
      <c r="P167" s="136">
        <v>281190</v>
      </c>
      <c r="Q167" s="136">
        <v>281190</v>
      </c>
      <c r="R167" s="136">
        <v>170084</v>
      </c>
      <c r="S167" s="136">
        <v>23180</v>
      </c>
      <c r="T167" s="136">
        <v>0</v>
      </c>
      <c r="U167" s="136">
        <v>0</v>
      </c>
      <c r="V167" s="136">
        <v>0</v>
      </c>
    </row>
    <row r="168" spans="1:22">
      <c r="A168" s="136" t="s">
        <v>492</v>
      </c>
      <c r="B168" s="136" t="s">
        <v>558</v>
      </c>
      <c r="C168" s="136" t="s">
        <v>559</v>
      </c>
      <c r="D168" s="144" t="s">
        <v>560</v>
      </c>
      <c r="J168" s="136">
        <v>1073</v>
      </c>
      <c r="K168" s="136">
        <v>2313</v>
      </c>
      <c r="L168" s="136">
        <v>9161</v>
      </c>
      <c r="M168" s="136">
        <v>11452</v>
      </c>
      <c r="N168" s="136">
        <v>361532</v>
      </c>
      <c r="O168" s="136">
        <v>1184981</v>
      </c>
      <c r="P168" s="136">
        <v>1146012</v>
      </c>
      <c r="Q168" s="136">
        <v>2312265</v>
      </c>
      <c r="R168" s="136">
        <v>2193660</v>
      </c>
      <c r="S168" s="136">
        <v>648229</v>
      </c>
      <c r="T168" s="136">
        <v>46</v>
      </c>
      <c r="U168" s="136">
        <v>0</v>
      </c>
      <c r="V168" s="136">
        <v>0</v>
      </c>
    </row>
    <row r="169" spans="1:22">
      <c r="A169" s="136" t="s">
        <v>492</v>
      </c>
      <c r="B169" s="136" t="s">
        <v>558</v>
      </c>
      <c r="C169" s="136" t="s">
        <v>561</v>
      </c>
      <c r="D169" s="144" t="s">
        <v>562</v>
      </c>
      <c r="J169" s="136">
        <v>0</v>
      </c>
      <c r="K169" s="136">
        <v>0</v>
      </c>
      <c r="L169" s="136">
        <v>0</v>
      </c>
      <c r="M169" s="136">
        <v>0</v>
      </c>
      <c r="N169" s="136">
        <v>654158</v>
      </c>
      <c r="O169" s="136">
        <v>473985</v>
      </c>
      <c r="P169" s="136">
        <v>1127266</v>
      </c>
      <c r="Q169" s="136">
        <v>1799739</v>
      </c>
      <c r="R169" s="136">
        <v>1751205</v>
      </c>
      <c r="S169" s="136">
        <v>432053</v>
      </c>
      <c r="T169" s="136">
        <v>20932</v>
      </c>
      <c r="U169" s="136">
        <v>0</v>
      </c>
      <c r="V169" s="136">
        <v>0</v>
      </c>
    </row>
    <row r="170" spans="1:22">
      <c r="A170" s="136" t="s">
        <v>492</v>
      </c>
      <c r="B170" s="136" t="s">
        <v>558</v>
      </c>
      <c r="C170" s="136" t="s">
        <v>867</v>
      </c>
      <c r="D170" s="144" t="s">
        <v>868</v>
      </c>
      <c r="J170" s="136">
        <v>8</v>
      </c>
      <c r="K170" s="136">
        <v>2836</v>
      </c>
      <c r="L170" s="136">
        <v>2566</v>
      </c>
      <c r="M170" s="136">
        <v>4808</v>
      </c>
      <c r="N170" s="136">
        <v>49241</v>
      </c>
      <c r="O170" s="136">
        <v>246422</v>
      </c>
      <c r="P170" s="136">
        <v>175644</v>
      </c>
      <c r="Q170" s="136">
        <v>198826</v>
      </c>
      <c r="R170" s="136">
        <v>31325</v>
      </c>
      <c r="S170" s="136">
        <v>3577</v>
      </c>
      <c r="T170" s="136">
        <v>0</v>
      </c>
      <c r="U170" s="136">
        <v>0</v>
      </c>
      <c r="V170" s="136">
        <v>0</v>
      </c>
    </row>
    <row r="171" spans="1:22">
      <c r="A171" s="136" t="s">
        <v>492</v>
      </c>
      <c r="B171" s="136" t="s">
        <v>563</v>
      </c>
      <c r="C171" s="136" t="s">
        <v>564</v>
      </c>
      <c r="D171" s="144" t="s">
        <v>565</v>
      </c>
      <c r="J171" s="136">
        <v>55</v>
      </c>
      <c r="K171" s="136">
        <v>57</v>
      </c>
      <c r="L171" s="136">
        <v>259</v>
      </c>
      <c r="M171" s="136">
        <v>6405</v>
      </c>
      <c r="N171" s="136">
        <v>110780</v>
      </c>
      <c r="O171" s="136">
        <v>276091</v>
      </c>
      <c r="P171" s="136">
        <v>327598</v>
      </c>
      <c r="Q171" s="136">
        <v>336861</v>
      </c>
      <c r="R171" s="136">
        <v>301262</v>
      </c>
      <c r="S171" s="136">
        <v>72820</v>
      </c>
      <c r="T171" s="136">
        <v>0</v>
      </c>
      <c r="U171" s="136">
        <v>0</v>
      </c>
      <c r="V171" s="136">
        <v>0</v>
      </c>
    </row>
    <row r="172" spans="1:22">
      <c r="A172" s="136" t="s">
        <v>492</v>
      </c>
      <c r="B172" s="136" t="s">
        <v>563</v>
      </c>
      <c r="C172" s="136" t="s">
        <v>566</v>
      </c>
      <c r="D172" s="144" t="s">
        <v>567</v>
      </c>
      <c r="J172" s="136">
        <v>3140</v>
      </c>
      <c r="K172" s="136">
        <v>927</v>
      </c>
      <c r="L172" s="136">
        <v>32</v>
      </c>
      <c r="M172" s="136">
        <v>0</v>
      </c>
      <c r="N172" s="136">
        <v>471</v>
      </c>
      <c r="O172" s="136">
        <v>152938</v>
      </c>
      <c r="P172" s="136">
        <v>325314</v>
      </c>
      <c r="Q172" s="136">
        <v>617671</v>
      </c>
      <c r="R172" s="136">
        <v>157807</v>
      </c>
      <c r="S172" s="136">
        <v>82063</v>
      </c>
      <c r="T172" s="136">
        <v>4642</v>
      </c>
      <c r="U172" s="136">
        <v>4159</v>
      </c>
      <c r="V172" s="136">
        <v>200</v>
      </c>
    </row>
    <row r="173" spans="1:22">
      <c r="A173" s="136" t="s">
        <v>492</v>
      </c>
      <c r="B173" s="136" t="s">
        <v>563</v>
      </c>
      <c r="C173" s="136" t="s">
        <v>869</v>
      </c>
      <c r="D173" s="144" t="s">
        <v>870</v>
      </c>
      <c r="J173" s="136">
        <v>0</v>
      </c>
      <c r="K173" s="136">
        <v>180</v>
      </c>
      <c r="L173" s="136">
        <v>8</v>
      </c>
      <c r="M173" s="136">
        <v>9</v>
      </c>
      <c r="N173" s="136">
        <v>23718</v>
      </c>
      <c r="O173" s="136">
        <v>357512</v>
      </c>
      <c r="P173" s="136">
        <v>534760</v>
      </c>
      <c r="Q173" s="136">
        <v>542452</v>
      </c>
      <c r="R173" s="136">
        <v>435078</v>
      </c>
      <c r="S173" s="136">
        <v>46065</v>
      </c>
      <c r="T173" s="136">
        <v>0</v>
      </c>
      <c r="U173" s="136">
        <v>0</v>
      </c>
      <c r="V173" s="136">
        <v>0</v>
      </c>
    </row>
    <row r="174" spans="1:22">
      <c r="A174" s="136" t="s">
        <v>492</v>
      </c>
      <c r="B174" s="136" t="s">
        <v>563</v>
      </c>
      <c r="C174" s="136" t="s">
        <v>568</v>
      </c>
      <c r="D174" s="144" t="s">
        <v>569</v>
      </c>
      <c r="J174" s="136">
        <v>0</v>
      </c>
      <c r="K174" s="136">
        <v>1</v>
      </c>
      <c r="L174" s="136">
        <v>20639</v>
      </c>
      <c r="M174" s="136">
        <v>159562</v>
      </c>
      <c r="N174" s="136">
        <v>24332</v>
      </c>
      <c r="O174" s="136">
        <v>1138876</v>
      </c>
      <c r="P174" s="136">
        <v>986575</v>
      </c>
      <c r="Q174" s="136">
        <v>1406281</v>
      </c>
      <c r="R174" s="136">
        <v>1240077</v>
      </c>
      <c r="S174" s="136">
        <v>192108</v>
      </c>
      <c r="T174" s="136">
        <v>259</v>
      </c>
      <c r="U174" s="136">
        <v>4573</v>
      </c>
      <c r="V174" s="136">
        <v>0</v>
      </c>
    </row>
    <row r="175" spans="1:22">
      <c r="A175" s="136" t="s">
        <v>492</v>
      </c>
      <c r="B175" s="136" t="s">
        <v>563</v>
      </c>
      <c r="C175" s="136" t="s">
        <v>871</v>
      </c>
      <c r="D175" s="144" t="s">
        <v>872</v>
      </c>
      <c r="J175" s="136">
        <v>4886</v>
      </c>
      <c r="K175" s="136">
        <v>4893</v>
      </c>
      <c r="L175" s="136">
        <v>4878</v>
      </c>
      <c r="M175" s="136">
        <v>4878</v>
      </c>
      <c r="N175" s="136">
        <v>87290</v>
      </c>
      <c r="O175" s="136">
        <v>237233</v>
      </c>
      <c r="P175" s="136">
        <v>236615</v>
      </c>
      <c r="Q175" s="136">
        <v>526664</v>
      </c>
      <c r="R175" s="136">
        <v>131642</v>
      </c>
      <c r="S175" s="136">
        <v>48666</v>
      </c>
      <c r="T175" s="136">
        <v>676</v>
      </c>
      <c r="U175" s="136">
        <v>0</v>
      </c>
      <c r="V175" s="136">
        <v>0</v>
      </c>
    </row>
    <row r="176" spans="1:22">
      <c r="A176" s="136" t="s">
        <v>492</v>
      </c>
      <c r="B176" s="136" t="s">
        <v>563</v>
      </c>
      <c r="C176" s="136" t="s">
        <v>570</v>
      </c>
      <c r="D176" s="144" t="s">
        <v>571</v>
      </c>
      <c r="J176" s="136">
        <v>70</v>
      </c>
      <c r="K176" s="136">
        <v>64</v>
      </c>
      <c r="L176" s="136">
        <v>116</v>
      </c>
      <c r="M176" s="136">
        <v>60</v>
      </c>
      <c r="N176" s="136">
        <v>132998</v>
      </c>
      <c r="O176" s="136">
        <v>202189</v>
      </c>
      <c r="P176" s="136">
        <v>478118</v>
      </c>
      <c r="Q176" s="136">
        <v>718798</v>
      </c>
      <c r="R176" s="136">
        <v>526563</v>
      </c>
      <c r="S176" s="136">
        <v>37671</v>
      </c>
      <c r="T176" s="136">
        <v>0</v>
      </c>
      <c r="U176" s="136">
        <v>0</v>
      </c>
      <c r="V176" s="136">
        <v>0</v>
      </c>
    </row>
    <row r="177" spans="1:22">
      <c r="A177" s="136" t="s">
        <v>492</v>
      </c>
      <c r="B177" s="136" t="s">
        <v>563</v>
      </c>
      <c r="C177" s="136" t="s">
        <v>873</v>
      </c>
      <c r="D177" s="144" t="s">
        <v>573</v>
      </c>
      <c r="J177" s="136">
        <v>10107</v>
      </c>
      <c r="K177" s="136">
        <v>11848</v>
      </c>
      <c r="L177" s="136">
        <v>17157</v>
      </c>
      <c r="M177" s="136">
        <v>17157</v>
      </c>
      <c r="N177" s="136">
        <v>230481</v>
      </c>
      <c r="O177" s="136">
        <v>600218</v>
      </c>
      <c r="P177" s="136">
        <v>1021885</v>
      </c>
      <c r="Q177" s="136">
        <v>1264991</v>
      </c>
      <c r="R177" s="136">
        <v>1192811</v>
      </c>
      <c r="S177" s="136">
        <v>480468</v>
      </c>
      <c r="T177" s="136">
        <v>26053</v>
      </c>
      <c r="U177" s="136">
        <v>22</v>
      </c>
      <c r="V177" s="136">
        <v>0</v>
      </c>
    </row>
    <row r="178" spans="1:22">
      <c r="A178" s="136" t="s">
        <v>492</v>
      </c>
      <c r="B178" s="136" t="s">
        <v>505</v>
      </c>
      <c r="C178" s="136" t="s">
        <v>874</v>
      </c>
      <c r="D178" s="144" t="s">
        <v>875</v>
      </c>
      <c r="J178" s="136">
        <v>0</v>
      </c>
      <c r="K178" s="136">
        <v>0</v>
      </c>
      <c r="L178" s="136">
        <v>0</v>
      </c>
      <c r="M178" s="136">
        <v>3397</v>
      </c>
      <c r="N178" s="136">
        <v>326457</v>
      </c>
      <c r="O178" s="136">
        <v>736977</v>
      </c>
      <c r="P178" s="136">
        <v>602072</v>
      </c>
      <c r="Q178" s="136">
        <v>975183</v>
      </c>
      <c r="R178" s="136">
        <v>889136</v>
      </c>
      <c r="S178" s="136">
        <v>502854</v>
      </c>
      <c r="T178" s="136">
        <v>94917</v>
      </c>
      <c r="U178" s="136">
        <v>5852</v>
      </c>
      <c r="V178" s="136">
        <v>0</v>
      </c>
    </row>
    <row r="179" spans="1:22">
      <c r="A179" s="136" t="s">
        <v>574</v>
      </c>
      <c r="B179" s="136" t="s">
        <v>575</v>
      </c>
      <c r="C179" s="136" t="s">
        <v>878</v>
      </c>
      <c r="D179" s="144" t="s">
        <v>879</v>
      </c>
      <c r="J179" s="136">
        <v>17</v>
      </c>
      <c r="K179" s="136">
        <v>17</v>
      </c>
      <c r="L179" s="136">
        <v>2895</v>
      </c>
      <c r="M179" s="136">
        <v>18066</v>
      </c>
      <c r="N179" s="136">
        <v>73527</v>
      </c>
      <c r="O179" s="136">
        <v>231372</v>
      </c>
      <c r="P179" s="136">
        <v>251466</v>
      </c>
      <c r="Q179" s="136">
        <v>251466</v>
      </c>
      <c r="R179" s="136">
        <v>251466</v>
      </c>
      <c r="S179" s="136">
        <v>192432</v>
      </c>
      <c r="T179" s="136">
        <v>26668</v>
      </c>
      <c r="U179" s="136">
        <v>0</v>
      </c>
      <c r="V179" s="136">
        <v>0</v>
      </c>
    </row>
    <row r="180" spans="1:22">
      <c r="A180" s="136" t="s">
        <v>574</v>
      </c>
      <c r="B180" s="136" t="s">
        <v>575</v>
      </c>
      <c r="C180" s="136" t="s">
        <v>880</v>
      </c>
      <c r="D180" s="144" t="s">
        <v>881</v>
      </c>
      <c r="J180" s="136">
        <v>7</v>
      </c>
      <c r="K180" s="136">
        <v>7</v>
      </c>
      <c r="L180" s="136">
        <v>7</v>
      </c>
      <c r="M180" s="136">
        <v>420</v>
      </c>
      <c r="N180" s="136">
        <v>3666</v>
      </c>
      <c r="O180" s="136">
        <v>169030</v>
      </c>
      <c r="P180" s="136">
        <v>288808</v>
      </c>
      <c r="Q180" s="136">
        <v>311875</v>
      </c>
      <c r="R180" s="136">
        <v>412048</v>
      </c>
      <c r="S180" s="136">
        <v>405347</v>
      </c>
      <c r="T180" s="136">
        <v>120224</v>
      </c>
      <c r="U180" s="136">
        <v>19640</v>
      </c>
      <c r="V180" s="136">
        <v>0</v>
      </c>
    </row>
    <row r="181" spans="1:22">
      <c r="A181" s="136" t="s">
        <v>574</v>
      </c>
      <c r="B181" s="136" t="s">
        <v>575</v>
      </c>
      <c r="C181" s="136" t="s">
        <v>578</v>
      </c>
      <c r="D181" s="144" t="s">
        <v>579</v>
      </c>
      <c r="J181" s="136">
        <v>222</v>
      </c>
      <c r="K181" s="136">
        <v>603</v>
      </c>
      <c r="L181" s="136">
        <v>955</v>
      </c>
      <c r="M181" s="136">
        <v>1821</v>
      </c>
      <c r="N181" s="136">
        <v>93129</v>
      </c>
      <c r="O181" s="136">
        <v>768056</v>
      </c>
      <c r="P181" s="136">
        <v>1104687</v>
      </c>
      <c r="Q181" s="136">
        <v>1128730</v>
      </c>
      <c r="R181" s="136">
        <v>1153645</v>
      </c>
      <c r="S181" s="136">
        <v>829349</v>
      </c>
      <c r="T181" s="136">
        <v>122514</v>
      </c>
      <c r="U181" s="136">
        <v>11459</v>
      </c>
      <c r="V181" s="136">
        <v>1146</v>
      </c>
    </row>
    <row r="182" spans="1:22">
      <c r="A182" s="136" t="s">
        <v>574</v>
      </c>
      <c r="B182" s="136" t="s">
        <v>575</v>
      </c>
      <c r="C182" s="136" t="s">
        <v>882</v>
      </c>
      <c r="D182" s="144" t="s">
        <v>883</v>
      </c>
      <c r="J182" s="136">
        <v>23</v>
      </c>
      <c r="K182" s="136">
        <v>28</v>
      </c>
      <c r="L182" s="136">
        <v>148</v>
      </c>
      <c r="M182" s="136">
        <v>10323</v>
      </c>
      <c r="N182" s="136">
        <v>246170</v>
      </c>
      <c r="O182" s="136">
        <v>302126</v>
      </c>
      <c r="P182" s="136">
        <v>593907</v>
      </c>
      <c r="Q182" s="136">
        <v>705073</v>
      </c>
      <c r="R182" s="136">
        <v>715282</v>
      </c>
      <c r="S182" s="136">
        <v>403967</v>
      </c>
      <c r="T182" s="136">
        <v>73838</v>
      </c>
      <c r="U182" s="136">
        <v>0</v>
      </c>
      <c r="V182" s="136">
        <v>0</v>
      </c>
    </row>
    <row r="183" spans="1:22">
      <c r="A183" s="136" t="s">
        <v>574</v>
      </c>
      <c r="B183" s="136" t="s">
        <v>575</v>
      </c>
      <c r="C183" s="136" t="s">
        <v>884</v>
      </c>
      <c r="D183" s="144" t="s">
        <v>885</v>
      </c>
      <c r="J183" s="136">
        <v>0</v>
      </c>
      <c r="K183" s="136">
        <v>0</v>
      </c>
      <c r="L183" s="136">
        <v>0</v>
      </c>
      <c r="M183" s="136">
        <v>0</v>
      </c>
      <c r="N183" s="136">
        <v>0</v>
      </c>
      <c r="O183" s="136">
        <v>318830</v>
      </c>
      <c r="P183" s="136">
        <v>530580</v>
      </c>
      <c r="Q183" s="136">
        <v>722401</v>
      </c>
      <c r="R183" s="136">
        <v>696109</v>
      </c>
      <c r="S183" s="136">
        <v>170948</v>
      </c>
      <c r="T183" s="136">
        <v>0</v>
      </c>
      <c r="U183" s="136">
        <v>0</v>
      </c>
      <c r="V183" s="136">
        <v>0</v>
      </c>
    </row>
    <row r="184" spans="1:22">
      <c r="A184" s="136" t="s">
        <v>574</v>
      </c>
      <c r="B184" s="136" t="s">
        <v>580</v>
      </c>
      <c r="C184" s="136" t="s">
        <v>886</v>
      </c>
      <c r="D184" s="144" t="s">
        <v>887</v>
      </c>
      <c r="J184" s="136">
        <v>9</v>
      </c>
      <c r="K184" s="136">
        <v>1891</v>
      </c>
      <c r="L184" s="136">
        <v>3453</v>
      </c>
      <c r="M184" s="136">
        <v>3445</v>
      </c>
      <c r="N184" s="136">
        <v>3588</v>
      </c>
      <c r="O184" s="136">
        <v>145717</v>
      </c>
      <c r="P184" s="136">
        <v>93398</v>
      </c>
      <c r="Q184" s="136">
        <v>188979</v>
      </c>
      <c r="R184" s="136">
        <v>105685</v>
      </c>
      <c r="S184" s="136">
        <v>224708</v>
      </c>
      <c r="T184" s="136">
        <v>154849</v>
      </c>
      <c r="U184" s="136">
        <v>22580</v>
      </c>
      <c r="V184" s="136">
        <v>18346</v>
      </c>
    </row>
    <row r="185" spans="1:22">
      <c r="A185" s="136" t="s">
        <v>574</v>
      </c>
      <c r="B185" s="136" t="s">
        <v>580</v>
      </c>
      <c r="C185" s="136" t="s">
        <v>888</v>
      </c>
      <c r="D185" s="144" t="s">
        <v>889</v>
      </c>
      <c r="J185" s="136">
        <v>44</v>
      </c>
      <c r="K185" s="136">
        <v>2949</v>
      </c>
      <c r="L185" s="136">
        <v>4297</v>
      </c>
      <c r="M185" s="136">
        <v>4281</v>
      </c>
      <c r="N185" s="136">
        <v>137142</v>
      </c>
      <c r="O185" s="136">
        <v>197778</v>
      </c>
      <c r="P185" s="136">
        <v>296614</v>
      </c>
      <c r="Q185" s="136">
        <v>450979</v>
      </c>
      <c r="R185" s="136">
        <v>357126</v>
      </c>
      <c r="S185" s="136">
        <v>241602</v>
      </c>
      <c r="T185" s="136">
        <v>40198</v>
      </c>
      <c r="U185" s="136">
        <v>31832</v>
      </c>
      <c r="V185" s="136">
        <v>13921</v>
      </c>
    </row>
    <row r="186" spans="1:22">
      <c r="A186" s="136" t="s">
        <v>574</v>
      </c>
      <c r="B186" s="136" t="s">
        <v>580</v>
      </c>
      <c r="C186" s="136" t="s">
        <v>581</v>
      </c>
      <c r="D186" s="144" t="s">
        <v>582</v>
      </c>
      <c r="J186" s="136">
        <v>12000</v>
      </c>
      <c r="K186" s="136">
        <v>0</v>
      </c>
      <c r="L186" s="136">
        <v>0</v>
      </c>
      <c r="M186" s="136">
        <v>0</v>
      </c>
      <c r="N186" s="136">
        <v>0</v>
      </c>
      <c r="O186" s="136">
        <v>190698</v>
      </c>
      <c r="P186" s="136">
        <v>183795</v>
      </c>
      <c r="Q186" s="136">
        <v>545030</v>
      </c>
      <c r="R186" s="136">
        <v>397973</v>
      </c>
      <c r="S186" s="136">
        <v>60938</v>
      </c>
      <c r="T186" s="136">
        <v>19736</v>
      </c>
      <c r="U186" s="136">
        <v>10135</v>
      </c>
      <c r="V186" s="136">
        <v>2565</v>
      </c>
    </row>
    <row r="187" spans="1:22">
      <c r="A187" s="136" t="s">
        <v>574</v>
      </c>
      <c r="B187" s="136" t="s">
        <v>583</v>
      </c>
      <c r="C187" s="136" t="s">
        <v>890</v>
      </c>
      <c r="D187" s="144" t="s">
        <v>891</v>
      </c>
      <c r="J187" s="136">
        <v>0</v>
      </c>
      <c r="K187" s="136">
        <v>10</v>
      </c>
      <c r="L187" s="136">
        <v>0</v>
      </c>
      <c r="M187" s="136">
        <v>4558</v>
      </c>
      <c r="N187" s="136">
        <v>179052</v>
      </c>
      <c r="O187" s="136">
        <v>269046</v>
      </c>
      <c r="P187" s="136">
        <v>269046</v>
      </c>
      <c r="Q187" s="136">
        <v>267534</v>
      </c>
      <c r="R187" s="136">
        <v>266346</v>
      </c>
      <c r="S187" s="136">
        <v>160646</v>
      </c>
      <c r="T187" s="136">
        <v>2208</v>
      </c>
      <c r="U187" s="136">
        <v>0</v>
      </c>
      <c r="V187" s="136">
        <v>0</v>
      </c>
    </row>
    <row r="188" spans="1:22">
      <c r="A188" s="136" t="s">
        <v>574</v>
      </c>
      <c r="B188" s="136" t="s">
        <v>583</v>
      </c>
      <c r="C188" s="136" t="s">
        <v>892</v>
      </c>
      <c r="D188" s="144" t="s">
        <v>893</v>
      </c>
      <c r="J188" s="136">
        <v>21</v>
      </c>
      <c r="K188" s="136">
        <v>172</v>
      </c>
      <c r="L188" s="136">
        <v>103</v>
      </c>
      <c r="M188" s="136">
        <v>6</v>
      </c>
      <c r="N188" s="136">
        <v>41039</v>
      </c>
      <c r="O188" s="136">
        <v>211155</v>
      </c>
      <c r="P188" s="136">
        <v>279514</v>
      </c>
      <c r="Q188" s="136">
        <v>444116</v>
      </c>
      <c r="R188" s="136">
        <v>288590</v>
      </c>
      <c r="S188" s="136">
        <v>1289</v>
      </c>
      <c r="T188" s="136">
        <v>0</v>
      </c>
      <c r="U188" s="136">
        <v>0</v>
      </c>
      <c r="V188" s="136">
        <v>0</v>
      </c>
    </row>
    <row r="189" spans="1:22">
      <c r="A189" s="136" t="s">
        <v>574</v>
      </c>
      <c r="B189" s="136" t="s">
        <v>583</v>
      </c>
      <c r="C189" s="136" t="s">
        <v>677</v>
      </c>
      <c r="D189" s="144" t="s">
        <v>678</v>
      </c>
      <c r="J189" s="136">
        <v>412</v>
      </c>
      <c r="K189" s="136">
        <v>347</v>
      </c>
      <c r="L189" s="136">
        <v>1798</v>
      </c>
      <c r="M189" s="136">
        <v>99118</v>
      </c>
      <c r="N189" s="136">
        <v>464269</v>
      </c>
      <c r="O189" s="136">
        <v>1134644</v>
      </c>
      <c r="P189" s="136">
        <v>1232241</v>
      </c>
      <c r="Q189" s="136">
        <v>1240516</v>
      </c>
      <c r="R189" s="136">
        <v>1235791</v>
      </c>
      <c r="S189" s="136">
        <v>1065161</v>
      </c>
      <c r="T189" s="136">
        <v>416346</v>
      </c>
      <c r="U189" s="136">
        <v>64650</v>
      </c>
      <c r="V189" s="136">
        <v>2804</v>
      </c>
    </row>
    <row r="190" spans="1:22">
      <c r="A190" s="136" t="s">
        <v>574</v>
      </c>
      <c r="B190" s="136" t="s">
        <v>583</v>
      </c>
      <c r="C190" s="136" t="s">
        <v>894</v>
      </c>
      <c r="D190" s="144" t="s">
        <v>895</v>
      </c>
      <c r="J190" s="136">
        <v>2</v>
      </c>
      <c r="K190" s="136">
        <v>2</v>
      </c>
      <c r="L190" s="136">
        <v>7044</v>
      </c>
      <c r="M190" s="136">
        <v>20947</v>
      </c>
      <c r="N190" s="136">
        <v>26605</v>
      </c>
      <c r="O190" s="136">
        <v>293988</v>
      </c>
      <c r="P190" s="136">
        <v>397915</v>
      </c>
      <c r="Q190" s="136">
        <v>392675</v>
      </c>
      <c r="R190" s="136">
        <v>379274</v>
      </c>
      <c r="S190" s="136">
        <v>98453</v>
      </c>
      <c r="T190" s="136">
        <v>30334</v>
      </c>
      <c r="U190" s="136">
        <v>753</v>
      </c>
      <c r="V190" s="136">
        <v>27</v>
      </c>
    </row>
    <row r="191" spans="1:22">
      <c r="A191" s="136" t="s">
        <v>574</v>
      </c>
      <c r="B191" s="136" t="s">
        <v>583</v>
      </c>
      <c r="C191" s="136" t="s">
        <v>896</v>
      </c>
      <c r="D191" s="144" t="s">
        <v>897</v>
      </c>
      <c r="J191" s="136">
        <v>12</v>
      </c>
      <c r="K191" s="136">
        <v>0</v>
      </c>
      <c r="L191" s="136">
        <v>0</v>
      </c>
      <c r="M191" s="136">
        <v>7403</v>
      </c>
      <c r="N191" s="136">
        <v>237704</v>
      </c>
      <c r="O191" s="136">
        <v>512227</v>
      </c>
      <c r="P191" s="136">
        <v>546428</v>
      </c>
      <c r="Q191" s="136">
        <v>547868</v>
      </c>
      <c r="R191" s="136">
        <v>547868</v>
      </c>
      <c r="S191" s="136">
        <v>357216</v>
      </c>
      <c r="T191" s="136">
        <v>42559</v>
      </c>
      <c r="U191" s="136">
        <v>0</v>
      </c>
      <c r="V191" s="136">
        <v>3</v>
      </c>
    </row>
    <row r="192" spans="1:22">
      <c r="A192" s="136" t="s">
        <v>574</v>
      </c>
      <c r="B192" s="136" t="s">
        <v>583</v>
      </c>
      <c r="C192" s="136" t="s">
        <v>898</v>
      </c>
      <c r="D192" s="144" t="s">
        <v>899</v>
      </c>
      <c r="J192" s="136">
        <v>16672</v>
      </c>
      <c r="K192" s="136">
        <v>16672</v>
      </c>
      <c r="L192" s="136">
        <v>16672</v>
      </c>
      <c r="M192" s="136">
        <v>47175</v>
      </c>
      <c r="N192" s="136">
        <v>176133</v>
      </c>
      <c r="O192" s="136">
        <v>178513</v>
      </c>
      <c r="P192" s="136">
        <v>178513</v>
      </c>
      <c r="Q192" s="136">
        <v>178513</v>
      </c>
      <c r="R192" s="136">
        <v>178513</v>
      </c>
      <c r="S192" s="136">
        <v>128542</v>
      </c>
      <c r="T192" s="136">
        <v>21792</v>
      </c>
      <c r="U192" s="136">
        <v>303</v>
      </c>
      <c r="V192" s="136">
        <v>2020</v>
      </c>
    </row>
    <row r="193" spans="1:22">
      <c r="A193" s="136" t="s">
        <v>574</v>
      </c>
      <c r="B193" s="136" t="s">
        <v>583</v>
      </c>
      <c r="C193" s="136" t="s">
        <v>584</v>
      </c>
      <c r="D193" s="144" t="s">
        <v>585</v>
      </c>
      <c r="J193" s="136">
        <v>1498</v>
      </c>
      <c r="K193" s="136">
        <v>2640</v>
      </c>
      <c r="L193" s="136">
        <v>3126</v>
      </c>
      <c r="M193" s="136">
        <v>2342</v>
      </c>
      <c r="N193" s="136">
        <v>892447</v>
      </c>
      <c r="O193" s="136">
        <v>1710035</v>
      </c>
      <c r="P193" s="136">
        <v>1734390</v>
      </c>
      <c r="Q193" s="136">
        <v>1735419</v>
      </c>
      <c r="R193" s="136">
        <v>1744456</v>
      </c>
      <c r="S193" s="136">
        <v>1237777</v>
      </c>
      <c r="T193" s="136">
        <v>220525</v>
      </c>
      <c r="U193" s="136">
        <v>62126</v>
      </c>
      <c r="V193" s="136">
        <v>280</v>
      </c>
    </row>
    <row r="194" spans="1:22">
      <c r="A194" s="136" t="s">
        <v>574</v>
      </c>
      <c r="B194" s="136" t="s">
        <v>583</v>
      </c>
      <c r="C194" s="136" t="s">
        <v>1041</v>
      </c>
      <c r="D194" s="144" t="s">
        <v>1042</v>
      </c>
      <c r="J194" s="136">
        <v>76</v>
      </c>
      <c r="K194" s="136">
        <v>28</v>
      </c>
      <c r="L194" s="136">
        <v>2</v>
      </c>
      <c r="M194" s="136">
        <v>2</v>
      </c>
      <c r="N194" s="136">
        <v>85761</v>
      </c>
      <c r="O194" s="136">
        <v>234099</v>
      </c>
      <c r="P194" s="136">
        <v>238632</v>
      </c>
      <c r="Q194" s="136">
        <v>235014</v>
      </c>
      <c r="R194" s="136">
        <v>116545</v>
      </c>
      <c r="S194" s="136">
        <v>3790</v>
      </c>
      <c r="T194" s="136">
        <v>0</v>
      </c>
      <c r="U194" s="136">
        <v>0</v>
      </c>
      <c r="V194" s="136">
        <v>0</v>
      </c>
    </row>
    <row r="195" spans="1:22">
      <c r="A195" s="136" t="s">
        <v>574</v>
      </c>
      <c r="B195" s="136" t="s">
        <v>580</v>
      </c>
      <c r="C195" s="136" t="s">
        <v>588</v>
      </c>
      <c r="D195" s="144" t="s">
        <v>589</v>
      </c>
      <c r="J195" s="136">
        <v>0</v>
      </c>
      <c r="K195" s="136">
        <v>0</v>
      </c>
      <c r="L195" s="136">
        <v>0</v>
      </c>
      <c r="M195" s="136">
        <v>0</v>
      </c>
      <c r="N195" s="136">
        <v>0</v>
      </c>
      <c r="O195" s="136">
        <v>36079</v>
      </c>
      <c r="P195" s="136">
        <v>254641</v>
      </c>
      <c r="Q195" s="136">
        <v>90519</v>
      </c>
      <c r="R195" s="136">
        <v>392961</v>
      </c>
      <c r="S195" s="136">
        <v>248767</v>
      </c>
      <c r="T195" s="136">
        <v>140388</v>
      </c>
      <c r="U195" s="136">
        <v>11577</v>
      </c>
      <c r="V195" s="136">
        <v>3907</v>
      </c>
    </row>
    <row r="196" spans="1:22">
      <c r="A196" s="136" t="s">
        <v>574</v>
      </c>
      <c r="B196" s="136" t="s">
        <v>590</v>
      </c>
      <c r="C196" s="136" t="s">
        <v>591</v>
      </c>
      <c r="D196" s="144" t="s">
        <v>592</v>
      </c>
      <c r="J196" s="136">
        <v>0</v>
      </c>
      <c r="K196" s="136">
        <v>0</v>
      </c>
      <c r="L196" s="136">
        <v>0</v>
      </c>
      <c r="M196" s="136">
        <v>1549</v>
      </c>
      <c r="N196" s="136">
        <v>385175</v>
      </c>
      <c r="O196" s="136">
        <v>1507090</v>
      </c>
      <c r="P196" s="136">
        <v>1727284</v>
      </c>
      <c r="Q196" s="136">
        <v>1791368</v>
      </c>
      <c r="R196" s="136">
        <v>1874519</v>
      </c>
      <c r="S196" s="136">
        <v>1924478</v>
      </c>
      <c r="T196" s="136">
        <v>1092165</v>
      </c>
      <c r="U196" s="136">
        <v>215820</v>
      </c>
      <c r="V196" s="136">
        <v>44992</v>
      </c>
    </row>
    <row r="197" spans="1:22">
      <c r="A197" s="136" t="s">
        <v>574</v>
      </c>
      <c r="B197" s="136" t="s">
        <v>590</v>
      </c>
      <c r="C197" s="136" t="s">
        <v>593</v>
      </c>
      <c r="D197" s="144" t="s">
        <v>594</v>
      </c>
      <c r="J197" s="136">
        <v>0</v>
      </c>
      <c r="K197" s="136">
        <v>0</v>
      </c>
      <c r="L197" s="136">
        <v>0</v>
      </c>
      <c r="M197" s="136">
        <v>0</v>
      </c>
      <c r="N197" s="136">
        <v>0</v>
      </c>
      <c r="O197" s="136">
        <v>39406</v>
      </c>
      <c r="P197" s="136">
        <v>188249</v>
      </c>
      <c r="Q197" s="136">
        <v>236899</v>
      </c>
      <c r="R197" s="136">
        <v>242446</v>
      </c>
      <c r="S197" s="136">
        <v>242446</v>
      </c>
      <c r="T197" s="136">
        <v>246527</v>
      </c>
      <c r="U197" s="136">
        <v>156845</v>
      </c>
      <c r="V197" s="136">
        <v>35427</v>
      </c>
    </row>
    <row r="198" spans="1:22">
      <c r="A198" s="136" t="s">
        <v>574</v>
      </c>
      <c r="B198" s="136" t="s">
        <v>590</v>
      </c>
      <c r="C198" s="136" t="s">
        <v>597</v>
      </c>
      <c r="D198" s="144" t="s">
        <v>598</v>
      </c>
      <c r="J198" s="136">
        <v>5593</v>
      </c>
      <c r="K198" s="136">
        <v>18750</v>
      </c>
      <c r="L198" s="136">
        <v>31110</v>
      </c>
      <c r="M198" s="136">
        <v>31110</v>
      </c>
      <c r="N198" s="136">
        <v>35850</v>
      </c>
      <c r="O198" s="136">
        <v>538066</v>
      </c>
      <c r="P198" s="136">
        <v>713491</v>
      </c>
      <c r="Q198" s="136">
        <v>742645</v>
      </c>
      <c r="R198" s="136">
        <v>744432</v>
      </c>
      <c r="S198" s="136">
        <v>526973</v>
      </c>
      <c r="T198" s="136">
        <v>194583</v>
      </c>
      <c r="U198" s="136">
        <v>12287</v>
      </c>
      <c r="V198" s="136">
        <v>255</v>
      </c>
    </row>
    <row r="199" spans="1:22">
      <c r="A199" s="136" t="s">
        <v>574</v>
      </c>
      <c r="B199" s="136" t="s">
        <v>599</v>
      </c>
      <c r="C199" s="136" t="s">
        <v>600</v>
      </c>
      <c r="D199" s="144" t="s">
        <v>601</v>
      </c>
      <c r="J199" s="136">
        <v>0</v>
      </c>
      <c r="K199" s="136">
        <v>0</v>
      </c>
      <c r="L199" s="136">
        <v>172</v>
      </c>
      <c r="M199" s="136">
        <v>132</v>
      </c>
      <c r="N199" s="136">
        <v>67</v>
      </c>
      <c r="O199" s="136">
        <v>148432</v>
      </c>
      <c r="P199" s="136">
        <v>308814</v>
      </c>
      <c r="Q199" s="136">
        <v>323494</v>
      </c>
      <c r="R199" s="136">
        <v>337865</v>
      </c>
      <c r="S199" s="136">
        <v>296340</v>
      </c>
      <c r="T199" s="136">
        <v>102584</v>
      </c>
      <c r="U199" s="136">
        <v>7743</v>
      </c>
      <c r="V199" s="136">
        <v>0</v>
      </c>
    </row>
    <row r="200" spans="1:22">
      <c r="A200" s="136" t="s">
        <v>574</v>
      </c>
      <c r="B200" s="136" t="s">
        <v>599</v>
      </c>
      <c r="C200" s="136" t="s">
        <v>602</v>
      </c>
      <c r="D200" s="144" t="s">
        <v>603</v>
      </c>
      <c r="J200" s="136">
        <v>5539</v>
      </c>
      <c r="K200" s="136">
        <v>10011</v>
      </c>
      <c r="L200" s="136">
        <v>14852</v>
      </c>
      <c r="M200" s="136">
        <v>79209</v>
      </c>
      <c r="N200" s="136">
        <v>525250</v>
      </c>
      <c r="O200" s="136">
        <v>561576</v>
      </c>
      <c r="P200" s="136">
        <v>565078</v>
      </c>
      <c r="Q200" s="136">
        <v>588414</v>
      </c>
      <c r="R200" s="136">
        <v>608667</v>
      </c>
      <c r="S200" s="136">
        <v>470783</v>
      </c>
      <c r="T200" s="136">
        <v>105731</v>
      </c>
      <c r="U200" s="136">
        <v>30703</v>
      </c>
      <c r="V200" s="136">
        <v>59</v>
      </c>
    </row>
    <row r="201" spans="1:22">
      <c r="A201" s="136" t="s">
        <v>574</v>
      </c>
      <c r="B201" s="136" t="s">
        <v>599</v>
      </c>
      <c r="C201" s="136" t="s">
        <v>604</v>
      </c>
      <c r="D201" s="144" t="s">
        <v>605</v>
      </c>
      <c r="J201" s="136">
        <v>0</v>
      </c>
      <c r="K201" s="136">
        <v>0</v>
      </c>
      <c r="L201" s="136">
        <v>0</v>
      </c>
      <c r="M201" s="136">
        <v>0</v>
      </c>
      <c r="N201" s="136">
        <v>55639</v>
      </c>
      <c r="O201" s="136">
        <v>285761</v>
      </c>
      <c r="P201" s="136">
        <v>373088</v>
      </c>
      <c r="Q201" s="136">
        <v>728412</v>
      </c>
      <c r="R201" s="136">
        <v>1008370</v>
      </c>
      <c r="S201" s="136">
        <v>814067</v>
      </c>
      <c r="T201" s="136">
        <v>229614</v>
      </c>
      <c r="U201" s="136">
        <v>51484</v>
      </c>
      <c r="V201" s="136">
        <v>0</v>
      </c>
    </row>
    <row r="202" spans="1:22">
      <c r="A202" s="136" t="s">
        <v>574</v>
      </c>
      <c r="B202" s="136" t="s">
        <v>599</v>
      </c>
      <c r="C202" s="136" t="s">
        <v>906</v>
      </c>
      <c r="D202" s="144" t="s">
        <v>907</v>
      </c>
      <c r="J202" s="136">
        <v>0</v>
      </c>
      <c r="K202" s="136">
        <v>0</v>
      </c>
      <c r="L202" s="136">
        <v>2517</v>
      </c>
      <c r="M202" s="136">
        <v>43471</v>
      </c>
      <c r="N202" s="136">
        <v>103134</v>
      </c>
      <c r="O202" s="136">
        <v>130285</v>
      </c>
      <c r="P202" s="136">
        <v>354357</v>
      </c>
      <c r="Q202" s="136">
        <v>403036</v>
      </c>
      <c r="R202" s="136">
        <v>484382</v>
      </c>
      <c r="S202" s="136">
        <v>301714</v>
      </c>
      <c r="T202" s="136">
        <v>1244</v>
      </c>
      <c r="U202" s="136">
        <v>0</v>
      </c>
      <c r="V202" s="136">
        <v>0</v>
      </c>
    </row>
    <row r="203" spans="1:22">
      <c r="A203" s="136" t="s">
        <v>574</v>
      </c>
      <c r="B203" s="136" t="s">
        <v>599</v>
      </c>
      <c r="C203" s="136" t="s">
        <v>910</v>
      </c>
      <c r="D203" s="144" t="s">
        <v>911</v>
      </c>
      <c r="J203" s="136">
        <v>0</v>
      </c>
      <c r="K203" s="136">
        <v>0</v>
      </c>
      <c r="L203" s="136">
        <v>0</v>
      </c>
      <c r="M203" s="136">
        <v>44</v>
      </c>
      <c r="N203" s="136">
        <v>79</v>
      </c>
      <c r="O203" s="136">
        <v>120275</v>
      </c>
      <c r="P203" s="136">
        <v>272858</v>
      </c>
      <c r="Q203" s="136">
        <v>274016</v>
      </c>
      <c r="R203" s="136">
        <v>186279</v>
      </c>
      <c r="S203" s="136">
        <v>3194</v>
      </c>
      <c r="T203" s="136">
        <v>0</v>
      </c>
      <c r="U203" s="136">
        <v>0</v>
      </c>
      <c r="V203" s="136">
        <v>0</v>
      </c>
    </row>
    <row r="204" spans="1:22">
      <c r="A204" s="136" t="s">
        <v>574</v>
      </c>
      <c r="B204" s="136" t="s">
        <v>599</v>
      </c>
      <c r="C204" s="136" t="s">
        <v>908</v>
      </c>
      <c r="D204" s="144" t="s">
        <v>909</v>
      </c>
      <c r="J204" s="136">
        <v>0</v>
      </c>
      <c r="K204" s="136">
        <v>10</v>
      </c>
      <c r="L204" s="136">
        <v>0</v>
      </c>
      <c r="M204" s="136">
        <v>8</v>
      </c>
      <c r="N204" s="136">
        <v>41</v>
      </c>
      <c r="O204" s="136">
        <v>0</v>
      </c>
      <c r="P204" s="136">
        <v>116792</v>
      </c>
      <c r="Q204" s="136">
        <v>299104</v>
      </c>
      <c r="R204" s="136">
        <v>299104</v>
      </c>
      <c r="S204" s="136">
        <v>124787</v>
      </c>
      <c r="T204" s="136">
        <v>1720</v>
      </c>
      <c r="U204" s="136">
        <v>0</v>
      </c>
      <c r="V204" s="136">
        <v>0</v>
      </c>
    </row>
    <row r="205" spans="1:22">
      <c r="A205" s="136" t="s">
        <v>574</v>
      </c>
      <c r="B205" s="136" t="s">
        <v>606</v>
      </c>
      <c r="C205" s="136" t="s">
        <v>912</v>
      </c>
      <c r="D205" s="144" t="s">
        <v>913</v>
      </c>
      <c r="J205" s="136">
        <v>0</v>
      </c>
      <c r="K205" s="136">
        <v>0</v>
      </c>
      <c r="L205" s="136">
        <v>76</v>
      </c>
      <c r="M205" s="136">
        <v>510</v>
      </c>
      <c r="N205" s="136">
        <v>616</v>
      </c>
      <c r="O205" s="136">
        <v>49179</v>
      </c>
      <c r="P205" s="136">
        <v>119835</v>
      </c>
      <c r="Q205" s="136">
        <v>124458</v>
      </c>
      <c r="R205" s="136">
        <v>121044</v>
      </c>
      <c r="S205" s="136">
        <v>78671</v>
      </c>
      <c r="T205" s="136">
        <v>11399</v>
      </c>
      <c r="U205" s="136">
        <v>0</v>
      </c>
      <c r="V205" s="136">
        <v>0</v>
      </c>
    </row>
    <row r="206" spans="1:22">
      <c r="A206" s="136" t="s">
        <v>574</v>
      </c>
      <c r="B206" s="136" t="s">
        <v>606</v>
      </c>
      <c r="C206" s="136" t="s">
        <v>679</v>
      </c>
      <c r="D206" s="144" t="s">
        <v>680</v>
      </c>
      <c r="J206" s="136">
        <v>54482</v>
      </c>
      <c r="K206" s="136">
        <v>83794</v>
      </c>
      <c r="L206" s="136">
        <v>107937</v>
      </c>
      <c r="M206" s="136">
        <v>148598</v>
      </c>
      <c r="N206" s="136">
        <v>414223</v>
      </c>
      <c r="O206" s="136">
        <v>810661</v>
      </c>
      <c r="P206" s="136">
        <v>1218019</v>
      </c>
      <c r="Q206" s="136">
        <v>1450649</v>
      </c>
      <c r="R206" s="136">
        <v>1893612</v>
      </c>
      <c r="S206" s="136">
        <v>2076449</v>
      </c>
      <c r="T206" s="136">
        <v>1699990</v>
      </c>
      <c r="U206" s="136">
        <v>554598</v>
      </c>
      <c r="V206" s="136">
        <v>202624</v>
      </c>
    </row>
    <row r="207" spans="1:22">
      <c r="A207" s="136" t="s">
        <v>574</v>
      </c>
      <c r="B207" s="136" t="s">
        <v>606</v>
      </c>
      <c r="C207" s="136" t="s">
        <v>609</v>
      </c>
      <c r="D207" s="144" t="s">
        <v>610</v>
      </c>
      <c r="J207" s="136">
        <v>16074</v>
      </c>
      <c r="K207" s="136">
        <v>24251</v>
      </c>
      <c r="L207" s="136">
        <v>29723</v>
      </c>
      <c r="M207" s="136">
        <v>36914</v>
      </c>
      <c r="N207" s="136">
        <v>77730</v>
      </c>
      <c r="O207" s="136">
        <v>342029</v>
      </c>
      <c r="P207" s="136">
        <v>432941</v>
      </c>
      <c r="Q207" s="136">
        <v>447730</v>
      </c>
      <c r="R207" s="136">
        <v>458815</v>
      </c>
      <c r="S207" s="136">
        <v>502321</v>
      </c>
      <c r="T207" s="136">
        <v>339675</v>
      </c>
      <c r="U207" s="136">
        <v>40613</v>
      </c>
      <c r="V207" s="136">
        <v>984</v>
      </c>
    </row>
    <row r="208" spans="1:22">
      <c r="A208" s="136" t="s">
        <v>574</v>
      </c>
      <c r="B208" s="136" t="s">
        <v>611</v>
      </c>
      <c r="C208" s="136" t="s">
        <v>916</v>
      </c>
      <c r="D208" s="144" t="s">
        <v>917</v>
      </c>
      <c r="J208" s="136">
        <v>0</v>
      </c>
      <c r="K208" s="136">
        <v>4405</v>
      </c>
      <c r="L208" s="136">
        <v>6125</v>
      </c>
      <c r="M208" s="136">
        <v>12346</v>
      </c>
      <c r="N208" s="136">
        <v>345054</v>
      </c>
      <c r="O208" s="136">
        <v>1089031</v>
      </c>
      <c r="P208" s="136">
        <v>1245982</v>
      </c>
      <c r="Q208" s="136">
        <v>1326404</v>
      </c>
      <c r="R208" s="136">
        <v>1314056</v>
      </c>
      <c r="S208" s="136">
        <v>1128204</v>
      </c>
      <c r="T208" s="136">
        <v>489878</v>
      </c>
      <c r="U208" s="136">
        <v>49208</v>
      </c>
      <c r="V208" s="136">
        <v>53276</v>
      </c>
    </row>
    <row r="209" spans="1:22">
      <c r="A209" s="136" t="s">
        <v>574</v>
      </c>
      <c r="B209" s="136" t="s">
        <v>611</v>
      </c>
      <c r="C209" s="136" t="s">
        <v>616</v>
      </c>
      <c r="D209" s="144" t="s">
        <v>617</v>
      </c>
      <c r="J209" s="136">
        <v>729</v>
      </c>
      <c r="K209" s="136">
        <v>934</v>
      </c>
      <c r="L209" s="136">
        <v>1187</v>
      </c>
      <c r="M209" s="136">
        <v>3665</v>
      </c>
      <c r="N209" s="136">
        <v>10074</v>
      </c>
      <c r="O209" s="136">
        <v>27774</v>
      </c>
      <c r="P209" s="136">
        <v>44062</v>
      </c>
      <c r="Q209" s="136">
        <v>244400</v>
      </c>
      <c r="R209" s="136">
        <v>302751</v>
      </c>
      <c r="S209" s="136">
        <v>234847</v>
      </c>
      <c r="T209" s="136">
        <v>205227</v>
      </c>
      <c r="U209" s="136">
        <v>249104</v>
      </c>
      <c r="V209" s="136">
        <v>57988</v>
      </c>
    </row>
    <row r="210" spans="1:22">
      <c r="A210" s="136" t="s">
        <v>574</v>
      </c>
      <c r="B210" s="136" t="s">
        <v>618</v>
      </c>
      <c r="C210" s="136" t="s">
        <v>619</v>
      </c>
      <c r="D210" s="144" t="s">
        <v>620</v>
      </c>
      <c r="J210" s="136">
        <v>0</v>
      </c>
      <c r="K210" s="136">
        <v>0</v>
      </c>
      <c r="L210" s="136">
        <v>0</v>
      </c>
      <c r="M210" s="136">
        <v>0</v>
      </c>
      <c r="N210" s="136">
        <v>25048</v>
      </c>
      <c r="O210" s="136">
        <v>251469</v>
      </c>
      <c r="P210" s="136">
        <v>611965</v>
      </c>
      <c r="Q210" s="136">
        <v>631376</v>
      </c>
      <c r="R210" s="136">
        <v>647535</v>
      </c>
      <c r="S210" s="136">
        <v>570941</v>
      </c>
      <c r="T210" s="136">
        <v>126936</v>
      </c>
      <c r="U210" s="136">
        <v>740</v>
      </c>
      <c r="V210" s="136">
        <v>0</v>
      </c>
    </row>
    <row r="211" spans="1:22">
      <c r="A211" s="136" t="s">
        <v>574</v>
      </c>
      <c r="B211" s="136" t="s">
        <v>618</v>
      </c>
      <c r="C211" s="136" t="s">
        <v>1061</v>
      </c>
      <c r="D211" s="144" t="s">
        <v>1062</v>
      </c>
      <c r="J211" s="136">
        <v>6933</v>
      </c>
      <c r="K211" s="136">
        <v>6984</v>
      </c>
      <c r="L211" s="136">
        <v>4243</v>
      </c>
      <c r="M211" s="136">
        <v>24317</v>
      </c>
      <c r="N211" s="136">
        <v>1055268</v>
      </c>
      <c r="O211" s="136">
        <v>1762615</v>
      </c>
      <c r="P211" s="136">
        <v>2005989</v>
      </c>
      <c r="Q211" s="136">
        <v>2208356</v>
      </c>
      <c r="R211" s="136">
        <v>2195821</v>
      </c>
      <c r="S211" s="136">
        <v>2018548</v>
      </c>
      <c r="T211" s="136">
        <v>1262960</v>
      </c>
      <c r="U211" s="136">
        <v>168457</v>
      </c>
      <c r="V211" s="136">
        <v>20918</v>
      </c>
    </row>
    <row r="212" spans="1:22">
      <c r="A212" s="136" t="s">
        <v>574</v>
      </c>
      <c r="B212" s="136" t="s">
        <v>618</v>
      </c>
      <c r="C212" s="136" t="s">
        <v>623</v>
      </c>
      <c r="D212" s="144" t="s">
        <v>624</v>
      </c>
      <c r="J212" s="136">
        <v>0</v>
      </c>
      <c r="K212" s="136">
        <v>1653</v>
      </c>
      <c r="L212" s="136">
        <v>1752</v>
      </c>
      <c r="M212" s="136">
        <v>1790</v>
      </c>
      <c r="N212" s="136">
        <v>5944</v>
      </c>
      <c r="O212" s="136">
        <v>496489</v>
      </c>
      <c r="P212" s="136">
        <v>762620</v>
      </c>
      <c r="Q212" s="136">
        <v>869302</v>
      </c>
      <c r="R212" s="136">
        <v>751670</v>
      </c>
      <c r="S212" s="136">
        <v>603468</v>
      </c>
      <c r="T212" s="136">
        <v>19646</v>
      </c>
      <c r="U212" s="136">
        <v>1166</v>
      </c>
      <c r="V212" s="136">
        <v>0</v>
      </c>
    </row>
    <row r="213" spans="1:22">
      <c r="A213" s="136" t="s">
        <v>574</v>
      </c>
      <c r="B213" s="136" t="s">
        <v>625</v>
      </c>
      <c r="C213" s="136" t="s">
        <v>626</v>
      </c>
      <c r="D213" s="144" t="s">
        <v>627</v>
      </c>
      <c r="J213" s="136">
        <v>417</v>
      </c>
      <c r="K213" s="136">
        <v>161</v>
      </c>
      <c r="L213" s="136">
        <v>102</v>
      </c>
      <c r="M213" s="136">
        <v>1</v>
      </c>
      <c r="N213" s="136">
        <v>96693</v>
      </c>
      <c r="O213" s="136">
        <v>202111</v>
      </c>
      <c r="P213" s="136">
        <v>345591</v>
      </c>
      <c r="Q213" s="136">
        <v>671992</v>
      </c>
      <c r="R213" s="136">
        <v>600794</v>
      </c>
      <c r="S213" s="136">
        <v>291807</v>
      </c>
      <c r="T213" s="136">
        <v>86902</v>
      </c>
      <c r="U213" s="136">
        <v>3613</v>
      </c>
      <c r="V213" s="136">
        <v>1</v>
      </c>
    </row>
    <row r="214" spans="1:22">
      <c r="A214" s="136" t="s">
        <v>574</v>
      </c>
      <c r="B214" s="136" t="s">
        <v>625</v>
      </c>
      <c r="C214" s="136" t="s">
        <v>918</v>
      </c>
      <c r="D214" s="144" t="s">
        <v>919</v>
      </c>
      <c r="J214" s="136">
        <v>49</v>
      </c>
      <c r="K214" s="136">
        <v>80</v>
      </c>
      <c r="L214" s="136">
        <v>76</v>
      </c>
      <c r="M214" s="136">
        <v>64</v>
      </c>
      <c r="N214" s="136">
        <v>124408</v>
      </c>
      <c r="O214" s="136">
        <v>554234</v>
      </c>
      <c r="P214" s="136">
        <v>641333</v>
      </c>
      <c r="Q214" s="136">
        <v>752249</v>
      </c>
      <c r="R214" s="136">
        <v>952237</v>
      </c>
      <c r="S214" s="136">
        <v>896874</v>
      </c>
      <c r="T214" s="136">
        <v>754610</v>
      </c>
      <c r="U214" s="136">
        <v>289960</v>
      </c>
      <c r="V214" s="136">
        <v>29542</v>
      </c>
    </row>
    <row r="215" spans="1:22">
      <c r="A215" s="136" t="s">
        <v>574</v>
      </c>
      <c r="B215" s="136" t="s">
        <v>630</v>
      </c>
      <c r="C215" s="136" t="s">
        <v>920</v>
      </c>
      <c r="D215" s="144" t="s">
        <v>921</v>
      </c>
      <c r="J215" s="136">
        <v>495</v>
      </c>
      <c r="K215" s="136">
        <v>499</v>
      </c>
      <c r="L215" s="136">
        <v>490</v>
      </c>
      <c r="M215" s="136">
        <v>17985</v>
      </c>
      <c r="N215" s="136">
        <v>88883</v>
      </c>
      <c r="O215" s="136">
        <v>186397</v>
      </c>
      <c r="P215" s="136">
        <v>216109</v>
      </c>
      <c r="Q215" s="136">
        <v>200694</v>
      </c>
      <c r="R215" s="136">
        <v>13716</v>
      </c>
      <c r="S215" s="136">
        <v>0</v>
      </c>
      <c r="T215" s="136">
        <v>0</v>
      </c>
      <c r="U215" s="136">
        <v>0</v>
      </c>
      <c r="V215" s="136">
        <v>0</v>
      </c>
    </row>
    <row r="216" spans="1:22">
      <c r="A216" s="136" t="s">
        <v>574</v>
      </c>
      <c r="B216" s="136" t="s">
        <v>630</v>
      </c>
      <c r="C216" s="136" t="s">
        <v>633</v>
      </c>
      <c r="D216" s="144" t="s">
        <v>634</v>
      </c>
      <c r="J216" s="136">
        <v>0</v>
      </c>
      <c r="K216" s="136">
        <v>9</v>
      </c>
      <c r="L216" s="136">
        <v>0</v>
      </c>
      <c r="M216" s="136">
        <v>0</v>
      </c>
      <c r="N216" s="136">
        <v>7382</v>
      </c>
      <c r="O216" s="136">
        <v>260721</v>
      </c>
      <c r="P216" s="136">
        <v>297434</v>
      </c>
      <c r="Q216" s="136">
        <v>498900</v>
      </c>
      <c r="R216" s="136">
        <v>479421</v>
      </c>
      <c r="S216" s="136">
        <v>270054</v>
      </c>
      <c r="T216" s="136">
        <v>28616</v>
      </c>
      <c r="U216" s="136">
        <v>0</v>
      </c>
      <c r="V216" s="136">
        <v>0</v>
      </c>
    </row>
    <row r="217" spans="1:22">
      <c r="A217" s="136" t="s">
        <v>574</v>
      </c>
      <c r="B217" s="136" t="s">
        <v>630</v>
      </c>
      <c r="C217" s="136" t="s">
        <v>635</v>
      </c>
      <c r="D217" s="144" t="s">
        <v>636</v>
      </c>
      <c r="J217" s="136">
        <v>0</v>
      </c>
      <c r="K217" s="136">
        <v>0</v>
      </c>
      <c r="L217" s="136">
        <v>0</v>
      </c>
      <c r="M217" s="136">
        <v>33</v>
      </c>
      <c r="N217" s="136">
        <v>105085</v>
      </c>
      <c r="O217" s="136">
        <v>122758</v>
      </c>
      <c r="P217" s="136">
        <v>272679</v>
      </c>
      <c r="Q217" s="136">
        <v>324789</v>
      </c>
      <c r="R217" s="136">
        <v>173958</v>
      </c>
      <c r="S217" s="136">
        <v>19038</v>
      </c>
      <c r="T217" s="136">
        <v>10</v>
      </c>
      <c r="U217" s="136">
        <v>1</v>
      </c>
      <c r="V217" s="136">
        <v>1</v>
      </c>
    </row>
    <row r="218" spans="1:22">
      <c r="A218" s="136" t="s">
        <v>574</v>
      </c>
      <c r="B218" s="136" t="s">
        <v>630</v>
      </c>
      <c r="C218" s="136" t="s">
        <v>637</v>
      </c>
      <c r="D218" s="144" t="s">
        <v>638</v>
      </c>
      <c r="J218" s="136">
        <v>13</v>
      </c>
      <c r="K218" s="136">
        <v>85</v>
      </c>
      <c r="L218" s="136">
        <v>32</v>
      </c>
      <c r="M218" s="136">
        <v>28</v>
      </c>
      <c r="N218" s="136">
        <v>0</v>
      </c>
      <c r="O218" s="136">
        <v>148991</v>
      </c>
      <c r="P218" s="136">
        <v>290617</v>
      </c>
      <c r="Q218" s="136">
        <v>334770</v>
      </c>
      <c r="R218" s="136">
        <v>383891</v>
      </c>
      <c r="S218" s="136">
        <v>503233</v>
      </c>
      <c r="T218" s="136">
        <v>267352</v>
      </c>
      <c r="U218" s="136">
        <v>7350</v>
      </c>
      <c r="V218" s="136">
        <v>0</v>
      </c>
    </row>
    <row r="219" spans="1:22">
      <c r="A219" s="136" t="s">
        <v>574</v>
      </c>
      <c r="B219" s="136" t="s">
        <v>630</v>
      </c>
      <c r="C219" s="136" t="s">
        <v>639</v>
      </c>
      <c r="D219" s="144" t="s">
        <v>640</v>
      </c>
      <c r="J219" s="136">
        <v>894</v>
      </c>
      <c r="K219" s="136">
        <v>43467</v>
      </c>
      <c r="L219" s="136">
        <v>80097</v>
      </c>
      <c r="M219" s="136">
        <v>213717</v>
      </c>
      <c r="N219" s="136">
        <v>1019054</v>
      </c>
      <c r="O219" s="136">
        <v>1374777</v>
      </c>
      <c r="P219" s="136">
        <v>1430236</v>
      </c>
      <c r="Q219" s="136">
        <v>1502819</v>
      </c>
      <c r="R219" s="136">
        <v>1502409</v>
      </c>
      <c r="S219" s="136">
        <v>1320365</v>
      </c>
      <c r="T219" s="136">
        <v>1050119</v>
      </c>
      <c r="U219" s="136">
        <v>336711</v>
      </c>
      <c r="V219" s="136">
        <v>76267</v>
      </c>
    </row>
    <row r="220" spans="1:22">
      <c r="A220" s="136" t="s">
        <v>574</v>
      </c>
      <c r="B220" s="136" t="s">
        <v>641</v>
      </c>
      <c r="C220" s="136" t="s">
        <v>642</v>
      </c>
      <c r="D220" s="144" t="s">
        <v>643</v>
      </c>
      <c r="J220" s="136">
        <v>17</v>
      </c>
      <c r="K220" s="136">
        <v>41</v>
      </c>
      <c r="L220" s="136">
        <v>29</v>
      </c>
      <c r="M220" s="136">
        <v>3</v>
      </c>
      <c r="N220" s="136">
        <v>3</v>
      </c>
      <c r="O220" s="136">
        <v>10651</v>
      </c>
      <c r="P220" s="136">
        <v>224648</v>
      </c>
      <c r="Q220" s="136">
        <v>201558</v>
      </c>
      <c r="R220" s="136">
        <v>189927</v>
      </c>
      <c r="S220" s="136">
        <v>198926</v>
      </c>
      <c r="T220" s="136">
        <v>107174</v>
      </c>
      <c r="U220" s="136">
        <v>23312</v>
      </c>
      <c r="V220" s="136">
        <v>3301</v>
      </c>
    </row>
    <row r="221" spans="1:22">
      <c r="A221" s="136" t="s">
        <v>574</v>
      </c>
      <c r="B221" s="136" t="s">
        <v>644</v>
      </c>
      <c r="C221" s="136" t="s">
        <v>924</v>
      </c>
      <c r="D221" s="144" t="s">
        <v>925</v>
      </c>
      <c r="J221" s="136">
        <v>0</v>
      </c>
      <c r="K221" s="136">
        <v>0</v>
      </c>
      <c r="L221" s="136">
        <v>73</v>
      </c>
      <c r="M221" s="136">
        <v>132</v>
      </c>
      <c r="N221" s="136">
        <v>22486</v>
      </c>
      <c r="O221" s="136">
        <v>172851</v>
      </c>
      <c r="P221" s="136">
        <v>251427</v>
      </c>
      <c r="Q221" s="136">
        <v>251427</v>
      </c>
      <c r="R221" s="136">
        <v>244421</v>
      </c>
      <c r="S221" s="136">
        <v>136778</v>
      </c>
      <c r="T221" s="136">
        <v>7756</v>
      </c>
      <c r="U221" s="136">
        <v>0</v>
      </c>
      <c r="V221" s="136">
        <v>0</v>
      </c>
    </row>
    <row r="222" spans="1:22">
      <c r="A222" s="136" t="s">
        <v>574</v>
      </c>
      <c r="B222" s="136" t="s">
        <v>644</v>
      </c>
      <c r="C222" s="136" t="s">
        <v>645</v>
      </c>
      <c r="D222" s="144" t="s">
        <v>646</v>
      </c>
      <c r="J222" s="136">
        <v>15699</v>
      </c>
      <c r="K222" s="136">
        <v>15710</v>
      </c>
      <c r="L222" s="136">
        <v>18395</v>
      </c>
      <c r="M222" s="136">
        <v>36426</v>
      </c>
      <c r="N222" s="136">
        <v>376472</v>
      </c>
      <c r="O222" s="136">
        <v>520240</v>
      </c>
      <c r="P222" s="136">
        <v>520240</v>
      </c>
      <c r="Q222" s="136">
        <v>534704</v>
      </c>
      <c r="R222" s="136">
        <v>539768</v>
      </c>
      <c r="S222" s="136">
        <v>437055</v>
      </c>
      <c r="T222" s="136">
        <v>94463</v>
      </c>
      <c r="U222" s="136">
        <v>11497</v>
      </c>
      <c r="V222" s="136">
        <v>0</v>
      </c>
    </row>
    <row r="223" spans="1:22">
      <c r="A223" s="136" t="s">
        <v>574</v>
      </c>
      <c r="B223" s="136" t="s">
        <v>611</v>
      </c>
      <c r="C223" s="136" t="s">
        <v>647</v>
      </c>
      <c r="D223" s="144" t="s">
        <v>648</v>
      </c>
      <c r="J223" s="136">
        <v>0</v>
      </c>
      <c r="K223" s="136">
        <v>0</v>
      </c>
      <c r="L223" s="136">
        <v>0</v>
      </c>
      <c r="M223" s="136">
        <v>0</v>
      </c>
      <c r="N223" s="136">
        <v>40386</v>
      </c>
      <c r="O223" s="136">
        <v>374993</v>
      </c>
      <c r="P223" s="136">
        <v>578487</v>
      </c>
      <c r="Q223" s="136">
        <v>623352</v>
      </c>
      <c r="R223" s="136">
        <v>593766</v>
      </c>
      <c r="S223" s="136">
        <v>239838</v>
      </c>
      <c r="T223" s="136">
        <v>5468</v>
      </c>
      <c r="U223" s="136">
        <v>2011</v>
      </c>
      <c r="V223" s="136">
        <v>0</v>
      </c>
    </row>
    <row r="224" spans="1:22">
      <c r="A224" s="136" t="s">
        <v>574</v>
      </c>
      <c r="B224" s="136" t="s">
        <v>611</v>
      </c>
      <c r="C224" s="136" t="s">
        <v>926</v>
      </c>
      <c r="D224" s="144" t="s">
        <v>927</v>
      </c>
      <c r="J224" s="136">
        <v>83</v>
      </c>
      <c r="K224" s="136">
        <v>1146</v>
      </c>
      <c r="L224" s="136">
        <v>3768</v>
      </c>
      <c r="M224" s="136">
        <v>5225</v>
      </c>
      <c r="N224" s="136">
        <v>71424</v>
      </c>
      <c r="O224" s="136">
        <v>229411</v>
      </c>
      <c r="P224" s="136">
        <v>228868</v>
      </c>
      <c r="Q224" s="136">
        <v>240125</v>
      </c>
      <c r="R224" s="136">
        <v>240125</v>
      </c>
      <c r="S224" s="136">
        <v>153332</v>
      </c>
      <c r="T224" s="136">
        <v>5070</v>
      </c>
      <c r="U224" s="136">
        <v>0</v>
      </c>
      <c r="V224" s="136">
        <v>0</v>
      </c>
    </row>
    <row r="225" spans="1:22">
      <c r="A225" s="136" t="s">
        <v>574</v>
      </c>
      <c r="B225" s="136" t="s">
        <v>644</v>
      </c>
      <c r="C225" s="136" t="s">
        <v>930</v>
      </c>
      <c r="D225" s="144" t="s">
        <v>931</v>
      </c>
      <c r="J225" s="136">
        <v>0</v>
      </c>
      <c r="K225" s="136">
        <v>0</v>
      </c>
      <c r="L225" s="136">
        <v>0</v>
      </c>
      <c r="M225" s="136">
        <v>0</v>
      </c>
      <c r="N225" s="136">
        <v>261994</v>
      </c>
      <c r="O225" s="136">
        <v>608317</v>
      </c>
      <c r="P225" s="136">
        <v>767883</v>
      </c>
      <c r="Q225" s="136">
        <v>807271</v>
      </c>
      <c r="R225" s="136">
        <v>833007</v>
      </c>
      <c r="S225" s="136">
        <v>728831</v>
      </c>
      <c r="T225" s="136">
        <v>250819</v>
      </c>
      <c r="U225" s="136">
        <v>39397</v>
      </c>
      <c r="V225" s="136">
        <v>8413</v>
      </c>
    </row>
    <row r="226" spans="1:22">
      <c r="A226" s="136" t="s">
        <v>574</v>
      </c>
      <c r="B226" s="136" t="s">
        <v>644</v>
      </c>
      <c r="C226" s="136" t="s">
        <v>653</v>
      </c>
      <c r="D226" s="144" t="s">
        <v>654</v>
      </c>
      <c r="J226" s="136">
        <v>16201</v>
      </c>
      <c r="K226" s="136">
        <v>16201</v>
      </c>
      <c r="L226" s="136">
        <v>30031</v>
      </c>
      <c r="M226" s="136">
        <v>75152</v>
      </c>
      <c r="N226" s="136">
        <v>401072</v>
      </c>
      <c r="O226" s="136">
        <v>623615</v>
      </c>
      <c r="P226" s="136">
        <v>667908</v>
      </c>
      <c r="Q226" s="136">
        <v>680959</v>
      </c>
      <c r="R226" s="136">
        <v>670629</v>
      </c>
      <c r="S226" s="136">
        <v>535104</v>
      </c>
      <c r="T226" s="136">
        <v>91606</v>
      </c>
      <c r="U226" s="136">
        <v>1068</v>
      </c>
      <c r="V226" s="136">
        <v>0</v>
      </c>
    </row>
    <row r="227" spans="1:22">
      <c r="A227" s="136" t="s">
        <v>574</v>
      </c>
      <c r="B227" s="136" t="s">
        <v>644</v>
      </c>
      <c r="C227" s="136" t="s">
        <v>655</v>
      </c>
      <c r="D227" s="144" t="s">
        <v>656</v>
      </c>
      <c r="J227" s="136">
        <v>3240</v>
      </c>
      <c r="K227" s="136">
        <v>3255</v>
      </c>
      <c r="L227" s="136">
        <v>45410</v>
      </c>
      <c r="M227" s="136">
        <v>173993</v>
      </c>
      <c r="N227" s="136">
        <v>505926</v>
      </c>
      <c r="O227" s="136">
        <v>1411014</v>
      </c>
      <c r="P227" s="136">
        <v>1678297</v>
      </c>
      <c r="Q227" s="136">
        <v>1746750</v>
      </c>
      <c r="R227" s="136">
        <v>1706582</v>
      </c>
      <c r="S227" s="136">
        <v>1108778</v>
      </c>
      <c r="T227" s="136">
        <v>136739</v>
      </c>
      <c r="U227" s="136">
        <v>55520</v>
      </c>
      <c r="V227" s="136">
        <v>9950</v>
      </c>
    </row>
  </sheetData>
  <pageMargins left="0.75" right="0.75" top="1" bottom="1" header="0.5" footer="0.5"/>
  <pageSetup orientation="portrait" r:id="rId1"/>
  <headerFooter alignWithMargins="0">
    <oddHeader>&amp;CUSPS-LR-N2012-1/50
Materials Responsive to POIR 1, Q7_Set 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66"/>
  <sheetViews>
    <sheetView workbookViewId="0">
      <selection activeCell="G11" sqref="G11"/>
    </sheetView>
  </sheetViews>
  <sheetFormatPr defaultRowHeight="14.4"/>
  <cols>
    <col min="1" max="1" width="26.5546875" customWidth="1"/>
    <col min="2" max="2" width="22.44140625" customWidth="1"/>
    <col min="3" max="3" width="17.33203125" bestFit="1" customWidth="1"/>
    <col min="4" max="5" width="17.21875" bestFit="1" customWidth="1"/>
    <col min="7" max="8" width="13.6640625" bestFit="1" customWidth="1"/>
  </cols>
  <sheetData>
    <row r="1" spans="1:7">
      <c r="A1">
        <v>1</v>
      </c>
    </row>
    <row r="2" spans="1:7">
      <c r="A2" t="s">
        <v>146</v>
      </c>
    </row>
    <row r="3" spans="1:7">
      <c r="B3" t="s">
        <v>147</v>
      </c>
      <c r="C3" t="s">
        <v>148</v>
      </c>
    </row>
    <row r="4" spans="1:7">
      <c r="A4" t="s">
        <v>149</v>
      </c>
      <c r="B4" s="117">
        <v>7307637784.6334848</v>
      </c>
      <c r="C4" s="117">
        <v>5971274998</v>
      </c>
    </row>
    <row r="5" spans="1:7">
      <c r="A5" t="s">
        <v>150</v>
      </c>
      <c r="B5">
        <v>441</v>
      </c>
      <c r="C5">
        <v>334</v>
      </c>
    </row>
    <row r="8" spans="1:7">
      <c r="A8">
        <v>2</v>
      </c>
    </row>
    <row r="9" spans="1:7">
      <c r="A9" t="s">
        <v>151</v>
      </c>
    </row>
    <row r="10" spans="1:7">
      <c r="B10" t="s">
        <v>147</v>
      </c>
      <c r="C10" t="s">
        <v>152</v>
      </c>
      <c r="D10" t="s">
        <v>153</v>
      </c>
      <c r="E10" t="s">
        <v>154</v>
      </c>
      <c r="G10" t="s">
        <v>155</v>
      </c>
    </row>
    <row r="11" spans="1:7">
      <c r="A11" t="s">
        <v>149</v>
      </c>
      <c r="B11" s="117">
        <v>7307637784.6334848</v>
      </c>
      <c r="C11" s="117">
        <v>7364547560.6215019</v>
      </c>
      <c r="D11" s="117">
        <v>7551962877.0769005</v>
      </c>
      <c r="E11" s="117">
        <v>7967779618.325819</v>
      </c>
      <c r="G11" s="131">
        <f>E11-B11</f>
        <v>660141833.69233418</v>
      </c>
    </row>
    <row r="12" spans="1:7">
      <c r="A12" t="s">
        <v>156</v>
      </c>
      <c r="B12" s="117">
        <v>493133678.09430254</v>
      </c>
      <c r="C12" s="117">
        <v>464528419.34073806</v>
      </c>
      <c r="D12" s="117">
        <v>421888916.25743729</v>
      </c>
      <c r="E12" s="117">
        <v>333038642.44620371</v>
      </c>
    </row>
    <row r="13" spans="1:7">
      <c r="A13" t="s">
        <v>157</v>
      </c>
      <c r="B13" s="117">
        <v>7800771462.727787</v>
      </c>
      <c r="C13" s="117">
        <v>7829075979.9622402</v>
      </c>
      <c r="D13" s="117">
        <v>7973851793.3343382</v>
      </c>
      <c r="E13" s="117">
        <v>8300818260.7720222</v>
      </c>
    </row>
    <row r="17" spans="1:4">
      <c r="A17">
        <v>3</v>
      </c>
    </row>
    <row r="18" spans="1:4">
      <c r="A18" t="s">
        <v>158</v>
      </c>
    </row>
    <row r="19" spans="1:4">
      <c r="B19" t="s">
        <v>159</v>
      </c>
      <c r="C19" t="s">
        <v>160</v>
      </c>
      <c r="D19" t="s">
        <v>161</v>
      </c>
    </row>
    <row r="20" spans="1:4">
      <c r="A20" t="s">
        <v>162</v>
      </c>
      <c r="B20" s="118">
        <v>8313.1147472997436</v>
      </c>
      <c r="C20" s="118">
        <v>7603.9962163129512</v>
      </c>
      <c r="D20" s="132">
        <v>9.3256034171283586E-2</v>
      </c>
    </row>
    <row r="21" spans="1:4">
      <c r="A21" t="s">
        <v>163</v>
      </c>
      <c r="B21" s="118">
        <v>1254.5814475703892</v>
      </c>
      <c r="C21" s="118">
        <v>1161.8254383312735</v>
      </c>
      <c r="D21" s="132">
        <v>7.9836442015197129E-2</v>
      </c>
    </row>
    <row r="22" spans="1:4">
      <c r="A22" t="s">
        <v>164</v>
      </c>
      <c r="B22" s="118">
        <v>308.60306619625806</v>
      </c>
      <c r="C22" s="118">
        <v>295.95876164057688</v>
      </c>
      <c r="D22" s="132">
        <v>4.2723197264343371E-2</v>
      </c>
    </row>
    <row r="23" spans="1:4">
      <c r="A23" t="s">
        <v>165</v>
      </c>
    </row>
    <row r="24" spans="1:4">
      <c r="B24" t="s">
        <v>159</v>
      </c>
      <c r="C24" t="s">
        <v>160</v>
      </c>
      <c r="D24" t="s">
        <v>161</v>
      </c>
    </row>
    <row r="25" spans="1:4">
      <c r="A25" t="s">
        <v>162</v>
      </c>
      <c r="B25" s="118">
        <v>9396.0864104281554</v>
      </c>
      <c r="C25" s="118">
        <v>7309.3282062845801</v>
      </c>
      <c r="D25" s="132">
        <v>0.28549247553959534</v>
      </c>
    </row>
    <row r="26" spans="1:4">
      <c r="A26" t="s">
        <v>163</v>
      </c>
      <c r="B26" s="118">
        <v>1489.2906273899519</v>
      </c>
      <c r="C26" s="118">
        <v>1205.8669946065563</v>
      </c>
      <c r="D26" s="132">
        <v>0.23503722554067363</v>
      </c>
    </row>
    <row r="27" spans="1:4">
      <c r="A27" t="s">
        <v>164</v>
      </c>
      <c r="B27" s="118">
        <v>367.68787459808078</v>
      </c>
      <c r="C27" s="118">
        <v>308.815929413334</v>
      </c>
      <c r="D27" s="132">
        <v>0.19063765686111922</v>
      </c>
    </row>
    <row r="29" spans="1:4">
      <c r="A29">
        <v>4</v>
      </c>
    </row>
    <row r="30" spans="1:4">
      <c r="B30" t="s">
        <v>166</v>
      </c>
    </row>
    <row r="31" spans="1:4">
      <c r="B31" t="s">
        <v>167</v>
      </c>
      <c r="C31" t="s">
        <v>168</v>
      </c>
      <c r="D31" t="s">
        <v>169</v>
      </c>
    </row>
    <row r="32" spans="1:4">
      <c r="A32" t="s">
        <v>170</v>
      </c>
      <c r="B32" s="118">
        <v>7956788.3999999994</v>
      </c>
      <c r="C32" s="117">
        <v>2036232822.5774446</v>
      </c>
      <c r="D32" s="133">
        <v>255.91139542902067</v>
      </c>
    </row>
    <row r="33" spans="1:5">
      <c r="A33" t="s">
        <v>171</v>
      </c>
      <c r="B33" s="118">
        <v>11341318.800000001</v>
      </c>
      <c r="C33" s="117">
        <v>3606915469.8373089</v>
      </c>
      <c r="D33" s="133">
        <v>318.03316117322339</v>
      </c>
    </row>
    <row r="34" spans="1:5">
      <c r="A34" t="s">
        <v>172</v>
      </c>
      <c r="B34" s="118">
        <v>5610150.9999999991</v>
      </c>
      <c r="C34" s="117">
        <v>1664489492.2187283</v>
      </c>
      <c r="D34" s="133">
        <v>296.69245840597313</v>
      </c>
    </row>
    <row r="35" spans="1:5">
      <c r="B35" s="118">
        <v>24908258.199999999</v>
      </c>
      <c r="C35" s="117">
        <v>7307637784.633481</v>
      </c>
      <c r="D35" s="133">
        <v>293.38212756416186</v>
      </c>
    </row>
    <row r="36" spans="1:5">
      <c r="A36" t="s">
        <v>173</v>
      </c>
    </row>
    <row r="37" spans="1:5">
      <c r="B37" t="s">
        <v>167</v>
      </c>
      <c r="C37" t="s">
        <v>168</v>
      </c>
      <c r="D37" t="s">
        <v>169</v>
      </c>
    </row>
    <row r="38" spans="1:5">
      <c r="A38" t="s">
        <v>171</v>
      </c>
      <c r="B38" s="118">
        <v>19298107.199999999</v>
      </c>
      <c r="C38" s="117">
        <v>6303290126.1070881</v>
      </c>
      <c r="D38" s="134">
        <v>326.62737649768513</v>
      </c>
    </row>
    <row r="39" spans="1:5">
      <c r="A39" t="s">
        <v>172</v>
      </c>
      <c r="B39" s="118">
        <v>5610150.9999999991</v>
      </c>
      <c r="C39" s="117">
        <v>1664489492.2187283</v>
      </c>
      <c r="D39" s="134">
        <v>296.69245840597313</v>
      </c>
    </row>
    <row r="40" spans="1:5">
      <c r="B40" s="118">
        <v>24908258.199999999</v>
      </c>
      <c r="C40" s="117">
        <v>7967779618.3258162</v>
      </c>
      <c r="D40" s="134">
        <v>319.88505797349637</v>
      </c>
    </row>
    <row r="41" spans="1:5">
      <c r="B41" t="s">
        <v>174</v>
      </c>
      <c r="C41" t="s">
        <v>175</v>
      </c>
      <c r="D41" t="s">
        <v>176</v>
      </c>
      <c r="E41" t="s">
        <v>175</v>
      </c>
    </row>
    <row r="42" spans="1:5">
      <c r="A42" t="s">
        <v>177</v>
      </c>
      <c r="B42" s="117">
        <v>7307637784.633481</v>
      </c>
      <c r="D42" s="133">
        <v>293.38212756416186</v>
      </c>
    </row>
    <row r="43" spans="1:5">
      <c r="A43" t="s">
        <v>178</v>
      </c>
      <c r="B43" s="117">
        <v>7967779618.3258162</v>
      </c>
      <c r="C43" s="132">
        <v>9.0335872295214559E-2</v>
      </c>
      <c r="D43" s="133">
        <v>319.88505797349637</v>
      </c>
      <c r="E43" s="132">
        <v>9.0335872295214781E-2</v>
      </c>
    </row>
    <row r="45" spans="1:5">
      <c r="A45" t="s">
        <v>179</v>
      </c>
    </row>
    <row r="46" spans="1:5">
      <c r="A46" t="s">
        <v>180</v>
      </c>
      <c r="B46" s="117">
        <v>7967779618.3258162</v>
      </c>
      <c r="D46" s="133">
        <v>319.88505797349637</v>
      </c>
    </row>
    <row r="47" spans="1:5">
      <c r="A47" t="s">
        <v>177</v>
      </c>
      <c r="B47" s="117">
        <v>7307637784.633481</v>
      </c>
      <c r="C47" s="135">
        <v>-8.2851417247286174E-2</v>
      </c>
      <c r="D47" s="133">
        <v>293.38212756416186</v>
      </c>
      <c r="E47" s="135">
        <v>-8.2851417247286285E-2</v>
      </c>
    </row>
    <row r="48" spans="1:5">
      <c r="A48" t="s">
        <v>181</v>
      </c>
      <c r="B48" s="117">
        <v>6343437784.6334848</v>
      </c>
      <c r="C48" s="135">
        <v>-0.13194414233660001</v>
      </c>
      <c r="D48" s="133">
        <v>254.67207436582157</v>
      </c>
      <c r="E48" s="135">
        <v>-0.1319441423365999</v>
      </c>
    </row>
    <row r="49" spans="1:8">
      <c r="C49" s="135">
        <v>-0.20386380039382124</v>
      </c>
      <c r="E49" s="135">
        <v>-0.20386380039382124</v>
      </c>
    </row>
    <row r="50" spans="1:8">
      <c r="A50">
        <v>6</v>
      </c>
    </row>
    <row r="51" spans="1:8">
      <c r="B51" t="s">
        <v>147</v>
      </c>
      <c r="C51" t="s">
        <v>148</v>
      </c>
    </row>
    <row r="52" spans="1:8">
      <c r="A52" t="s">
        <v>149</v>
      </c>
      <c r="B52" s="117">
        <v>7307637784.6334848</v>
      </c>
      <c r="C52" s="117">
        <v>5971274998</v>
      </c>
    </row>
    <row r="53" spans="1:8">
      <c r="A53" t="s">
        <v>150</v>
      </c>
      <c r="B53">
        <v>441</v>
      </c>
      <c r="C53">
        <v>334</v>
      </c>
    </row>
    <row r="60" spans="1:8">
      <c r="B60" t="s">
        <v>182</v>
      </c>
    </row>
    <row r="61" spans="1:8">
      <c r="B61" t="s">
        <v>147</v>
      </c>
      <c r="C61" t="s">
        <v>152</v>
      </c>
      <c r="D61" t="s">
        <v>153</v>
      </c>
      <c r="E61" t="s">
        <v>154</v>
      </c>
    </row>
    <row r="62" spans="1:8">
      <c r="A62" t="s">
        <v>147</v>
      </c>
      <c r="B62" s="117">
        <v>7307637784.6334848</v>
      </c>
      <c r="C62" s="117">
        <v>7364547560.6215019</v>
      </c>
      <c r="D62" s="117">
        <v>7551962877.0769005</v>
      </c>
      <c r="E62" s="117">
        <v>7967779618.325819</v>
      </c>
      <c r="G62" s="131">
        <f>B62-E62</f>
        <v>-660141833.69233418</v>
      </c>
    </row>
    <row r="63" spans="1:8">
      <c r="A63" t="s">
        <v>183</v>
      </c>
      <c r="B63" s="117"/>
      <c r="C63" s="117">
        <v>6922674706.984211</v>
      </c>
      <c r="D63" s="117">
        <v>7098845104.4522858</v>
      </c>
      <c r="E63" s="117">
        <v>7489712841.2262697</v>
      </c>
      <c r="G63" s="117">
        <v>585.4</v>
      </c>
      <c r="H63">
        <f>G63*1000000</f>
        <v>585400000</v>
      </c>
    </row>
    <row r="64" spans="1:8">
      <c r="A64" t="s">
        <v>184</v>
      </c>
      <c r="B64" s="117"/>
      <c r="C64" s="117">
        <v>7270397215.4598837</v>
      </c>
      <c r="D64" s="117">
        <v>7317988898.7569761</v>
      </c>
      <c r="E64" s="117">
        <v>7428504687.071867</v>
      </c>
      <c r="G64" s="117">
        <v>-36.5</v>
      </c>
      <c r="H64">
        <f>G64*1000000</f>
        <v>-36500000</v>
      </c>
    </row>
    <row r="65" spans="1:8">
      <c r="A65" t="s">
        <v>185</v>
      </c>
      <c r="B65" s="117"/>
      <c r="C65" s="117">
        <v>5891638048.4972019</v>
      </c>
      <c r="D65" s="117">
        <v>6041570301.661521</v>
      </c>
      <c r="E65" s="117">
        <v>6374223694.660656</v>
      </c>
      <c r="H65">
        <f>H64+H63</f>
        <v>548900000</v>
      </c>
    </row>
    <row r="66" spans="1:8">
      <c r="H66" s="131">
        <f>H65+G62</f>
        <v>-111241833.69233418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3:D56"/>
  <sheetViews>
    <sheetView topLeftCell="A16" workbookViewId="0">
      <selection activeCell="C38" sqref="C38"/>
    </sheetView>
  </sheetViews>
  <sheetFormatPr defaultRowHeight="14.4"/>
  <cols>
    <col min="2" max="2" width="41" bestFit="1" customWidth="1"/>
    <col min="3" max="3" width="14" bestFit="1" customWidth="1"/>
    <col min="4" max="4" width="14.44140625" bestFit="1" customWidth="1"/>
  </cols>
  <sheetData>
    <row r="3" spans="1:4">
      <c r="C3" s="13" t="s">
        <v>42</v>
      </c>
      <c r="D3" t="s">
        <v>42</v>
      </c>
    </row>
    <row r="4" spans="1:4">
      <c r="C4" s="14" t="s">
        <v>43</v>
      </c>
      <c r="D4" t="s">
        <v>45</v>
      </c>
    </row>
    <row r="5" spans="1:4">
      <c r="C5" s="15" t="s">
        <v>44</v>
      </c>
      <c r="D5" t="s">
        <v>46</v>
      </c>
    </row>
    <row r="6" spans="1:4">
      <c r="C6" s="16"/>
    </row>
    <row r="7" spans="1:4">
      <c r="A7" s="1"/>
      <c r="B7" s="2"/>
      <c r="C7" s="15"/>
    </row>
    <row r="8" spans="1:4">
      <c r="A8" s="3"/>
      <c r="C8" s="17"/>
    </row>
    <row r="9" spans="1:4">
      <c r="A9" s="4" t="s">
        <v>0</v>
      </c>
      <c r="B9" s="5" t="s">
        <v>1</v>
      </c>
      <c r="C9" s="17"/>
    </row>
    <row r="10" spans="1:4">
      <c r="A10" s="4">
        <v>11</v>
      </c>
      <c r="B10" s="6" t="s">
        <v>2</v>
      </c>
      <c r="C10" s="18">
        <v>1843600.4709299994</v>
      </c>
      <c r="D10">
        <v>0.99419999999999997</v>
      </c>
    </row>
    <row r="11" spans="1:4">
      <c r="A11" s="3">
        <v>11</v>
      </c>
      <c r="B11" s="6" t="s">
        <v>3</v>
      </c>
      <c r="C11" s="18">
        <v>9573.665500000001</v>
      </c>
      <c r="D11">
        <v>0.99370000000000003</v>
      </c>
    </row>
    <row r="12" spans="1:4">
      <c r="A12" s="3"/>
      <c r="B12" s="6"/>
      <c r="C12" s="19"/>
    </row>
    <row r="13" spans="1:4">
      <c r="A13" s="3"/>
      <c r="B13" s="5" t="s">
        <v>4</v>
      </c>
      <c r="C13" s="20"/>
    </row>
    <row r="14" spans="1:4" ht="36.75" customHeight="1">
      <c r="A14" s="3" t="s">
        <v>5</v>
      </c>
      <c r="B14" s="7" t="s">
        <v>6</v>
      </c>
      <c r="C14" s="18">
        <v>662557.79532000003</v>
      </c>
      <c r="D14">
        <v>0.98740000000000006</v>
      </c>
    </row>
    <row r="15" spans="1:4">
      <c r="A15" s="3">
        <v>12</v>
      </c>
      <c r="B15" s="6" t="s">
        <v>7</v>
      </c>
      <c r="C15" s="18">
        <v>45860.318530000004</v>
      </c>
      <c r="D15">
        <v>0.9798</v>
      </c>
    </row>
    <row r="16" spans="1:4">
      <c r="A16" s="3"/>
      <c r="B16" s="6"/>
      <c r="C16" s="20"/>
    </row>
    <row r="17" spans="1:4">
      <c r="A17" s="3"/>
      <c r="B17" s="5" t="s">
        <v>8</v>
      </c>
      <c r="C17" s="20"/>
    </row>
    <row r="18" spans="1:4">
      <c r="A18" s="3">
        <v>13</v>
      </c>
      <c r="B18" s="2" t="s">
        <v>9</v>
      </c>
      <c r="C18" s="18">
        <v>7078.7831000000006</v>
      </c>
      <c r="D18">
        <v>0.96189999999999998</v>
      </c>
    </row>
    <row r="19" spans="1:4">
      <c r="A19" s="3">
        <v>13</v>
      </c>
      <c r="B19" s="6" t="s">
        <v>10</v>
      </c>
      <c r="C19" s="18">
        <v>285339.59480000002</v>
      </c>
      <c r="D19">
        <v>0.97729999999999995</v>
      </c>
    </row>
    <row r="20" spans="1:4">
      <c r="A20" s="3">
        <v>13</v>
      </c>
      <c r="B20" s="6" t="s">
        <v>11</v>
      </c>
      <c r="C20" s="18">
        <v>270033.42499999999</v>
      </c>
      <c r="D20">
        <v>0.98319999999999996</v>
      </c>
    </row>
    <row r="21" spans="1:4">
      <c r="A21" s="3">
        <v>13</v>
      </c>
      <c r="B21" s="6" t="s">
        <v>12</v>
      </c>
      <c r="C21" s="18">
        <v>30546.147400000002</v>
      </c>
      <c r="D21">
        <v>0.92900000000000005</v>
      </c>
    </row>
    <row r="22" spans="1:4">
      <c r="A22" s="3">
        <v>13</v>
      </c>
      <c r="B22" s="6" t="s">
        <v>13</v>
      </c>
      <c r="C22" s="18">
        <v>276060.52758000005</v>
      </c>
      <c r="D22">
        <v>0.9556</v>
      </c>
    </row>
    <row r="23" spans="1:4">
      <c r="A23" s="3"/>
      <c r="B23" s="8"/>
      <c r="C23" s="21"/>
    </row>
    <row r="24" spans="1:4">
      <c r="A24" s="3"/>
      <c r="B24" s="5" t="s">
        <v>14</v>
      </c>
      <c r="C24" s="20"/>
    </row>
    <row r="25" spans="1:4">
      <c r="A25" s="3">
        <v>14</v>
      </c>
      <c r="B25" s="6" t="s">
        <v>15</v>
      </c>
      <c r="C25" s="18">
        <v>194531.19988999996</v>
      </c>
      <c r="D25">
        <v>0.9869</v>
      </c>
    </row>
    <row r="26" spans="1:4">
      <c r="A26" s="3">
        <v>14</v>
      </c>
      <c r="B26" s="6" t="s">
        <v>16</v>
      </c>
      <c r="C26" s="18">
        <v>483826.77457999997</v>
      </c>
      <c r="D26">
        <v>0.98329999999999995</v>
      </c>
    </row>
    <row r="27" spans="1:4">
      <c r="A27" s="3">
        <v>14</v>
      </c>
      <c r="B27" s="6" t="s">
        <v>17</v>
      </c>
      <c r="C27" s="18">
        <v>35971.416709999998</v>
      </c>
      <c r="D27">
        <v>0.95250000000000001</v>
      </c>
    </row>
    <row r="28" spans="1:4">
      <c r="A28" s="3">
        <v>14</v>
      </c>
      <c r="B28" s="6" t="s">
        <v>18</v>
      </c>
      <c r="C28" s="18">
        <v>246012.80300999997</v>
      </c>
      <c r="D28">
        <v>0.96220000000000006</v>
      </c>
    </row>
    <row r="29" spans="1:4">
      <c r="A29" s="3"/>
    </row>
    <row r="30" spans="1:4">
      <c r="A30" s="3">
        <v>15</v>
      </c>
      <c r="B30" s="5" t="s">
        <v>19</v>
      </c>
      <c r="C30" s="18">
        <v>101312.19756999999</v>
      </c>
      <c r="D30">
        <v>0.94810000000000005</v>
      </c>
    </row>
    <row r="31" spans="1:4">
      <c r="A31" s="3"/>
      <c r="C31" s="20"/>
    </row>
    <row r="32" spans="1:4">
      <c r="A32" s="3"/>
      <c r="B32" s="9" t="s">
        <v>20</v>
      </c>
      <c r="C32" s="22"/>
    </row>
    <row r="33" spans="1:4">
      <c r="A33" s="3">
        <v>17</v>
      </c>
      <c r="B33" s="6" t="s">
        <v>21</v>
      </c>
      <c r="C33" s="18">
        <v>276199.81763000006</v>
      </c>
      <c r="D33">
        <v>0.98370000000000002</v>
      </c>
    </row>
    <row r="34" spans="1:4">
      <c r="A34" s="3">
        <v>17</v>
      </c>
      <c r="B34" s="10" t="s">
        <v>22</v>
      </c>
      <c r="C34" s="18">
        <v>153265.06102000002</v>
      </c>
      <c r="D34">
        <v>0.98119999999999996</v>
      </c>
    </row>
    <row r="35" spans="1:4">
      <c r="A35" s="3">
        <v>17</v>
      </c>
      <c r="B35" s="11" t="s">
        <v>23</v>
      </c>
      <c r="C35" s="18">
        <v>83580.710029999987</v>
      </c>
      <c r="D35">
        <v>0.99780000000000002</v>
      </c>
    </row>
    <row r="36" spans="1:4">
      <c r="A36" s="3">
        <v>17</v>
      </c>
      <c r="B36" s="6" t="s">
        <v>24</v>
      </c>
      <c r="C36" s="18">
        <v>21605.198649999995</v>
      </c>
      <c r="D36">
        <v>0.97160000000000002</v>
      </c>
    </row>
    <row r="37" spans="1:4">
      <c r="A37" s="3">
        <v>17</v>
      </c>
      <c r="B37" s="2" t="s">
        <v>25</v>
      </c>
      <c r="C37" s="18">
        <v>101761.70916999999</v>
      </c>
      <c r="D37">
        <v>0.98089999999999999</v>
      </c>
    </row>
    <row r="38" spans="1:4">
      <c r="A38" s="3">
        <v>17</v>
      </c>
      <c r="B38" s="2" t="s">
        <v>26</v>
      </c>
      <c r="C38" s="18">
        <v>304410.1103</v>
      </c>
      <c r="D38">
        <v>0.97840000000000005</v>
      </c>
    </row>
    <row r="39" spans="1:4">
      <c r="A39" s="3">
        <v>17</v>
      </c>
      <c r="B39" s="12" t="s">
        <v>27</v>
      </c>
      <c r="C39" s="18">
        <v>75496.326059999992</v>
      </c>
      <c r="D39">
        <v>0.96160000000000001</v>
      </c>
    </row>
    <row r="40" spans="1:4">
      <c r="A40" s="3">
        <v>17</v>
      </c>
      <c r="B40" s="2" t="s">
        <v>28</v>
      </c>
      <c r="C40" s="18">
        <v>1336238.9368000003</v>
      </c>
      <c r="D40">
        <v>0.92</v>
      </c>
    </row>
    <row r="41" spans="1:4">
      <c r="A41" s="3">
        <v>17</v>
      </c>
      <c r="B41" s="2" t="s">
        <v>29</v>
      </c>
      <c r="C41" s="18">
        <v>60258.775860000002</v>
      </c>
      <c r="D41">
        <v>0.96560000000000001</v>
      </c>
    </row>
    <row r="42" spans="1:4">
      <c r="A42" s="3">
        <v>17</v>
      </c>
      <c r="B42" s="2" t="s">
        <v>30</v>
      </c>
      <c r="C42" s="18">
        <v>77934.113290000008</v>
      </c>
      <c r="D42">
        <v>0.97270000000000001</v>
      </c>
    </row>
    <row r="43" spans="1:4">
      <c r="A43" s="3">
        <v>17</v>
      </c>
      <c r="B43" s="2" t="s">
        <v>31</v>
      </c>
      <c r="C43" s="18">
        <v>56583.852849999996</v>
      </c>
      <c r="D43">
        <v>0.96479999999999999</v>
      </c>
    </row>
    <row r="44" spans="1:4">
      <c r="A44" s="3">
        <v>17</v>
      </c>
      <c r="B44" s="6" t="s">
        <v>32</v>
      </c>
      <c r="C44" s="18">
        <v>62742.819399999993</v>
      </c>
      <c r="D44">
        <v>0.98909999999999998</v>
      </c>
    </row>
    <row r="45" spans="1:4">
      <c r="A45" s="3" t="s">
        <v>0</v>
      </c>
      <c r="B45" s="10" t="s">
        <v>0</v>
      </c>
      <c r="C45" s="20"/>
      <c r="D45" t="s">
        <v>0</v>
      </c>
    </row>
    <row r="46" spans="1:4">
      <c r="A46" s="3"/>
      <c r="B46" s="5" t="s">
        <v>33</v>
      </c>
      <c r="C46" s="22"/>
    </row>
    <row r="47" spans="1:4">
      <c r="A47" s="3">
        <v>18</v>
      </c>
      <c r="B47" s="2" t="s">
        <v>34</v>
      </c>
      <c r="C47" s="18">
        <v>21404.295470000001</v>
      </c>
      <c r="D47">
        <v>0.9587</v>
      </c>
    </row>
    <row r="48" spans="1:4">
      <c r="A48" s="3">
        <v>18</v>
      </c>
      <c r="B48" s="2" t="s">
        <v>35</v>
      </c>
      <c r="C48" s="18">
        <v>92499.009260000006</v>
      </c>
      <c r="D48">
        <v>0.8911</v>
      </c>
    </row>
    <row r="49" spans="1:4">
      <c r="A49" s="3">
        <v>18</v>
      </c>
      <c r="B49" s="2" t="s">
        <v>36</v>
      </c>
      <c r="C49" s="20">
        <v>0</v>
      </c>
      <c r="D49">
        <v>0</v>
      </c>
    </row>
    <row r="50" spans="1:4">
      <c r="A50" s="3">
        <v>18</v>
      </c>
      <c r="B50" s="2" t="s">
        <v>37</v>
      </c>
      <c r="C50" s="18">
        <v>92191.125400000004</v>
      </c>
      <c r="D50">
        <v>0.61350000000000005</v>
      </c>
    </row>
    <row r="51" spans="1:4">
      <c r="A51" s="3">
        <v>18</v>
      </c>
      <c r="B51" s="2" t="s">
        <v>38</v>
      </c>
      <c r="C51" s="18">
        <v>16181.647199999998</v>
      </c>
      <c r="D51">
        <v>0.96430000000000005</v>
      </c>
    </row>
    <row r="52" spans="1:4">
      <c r="A52" s="3">
        <v>18</v>
      </c>
      <c r="B52" s="6" t="s">
        <v>39</v>
      </c>
      <c r="C52" s="18">
        <v>31604.513440000002</v>
      </c>
      <c r="D52">
        <v>0.99480000000000002</v>
      </c>
    </row>
    <row r="53" spans="1:4">
      <c r="A53" s="3">
        <v>18</v>
      </c>
      <c r="B53" s="6" t="s">
        <v>40</v>
      </c>
      <c r="C53" s="18">
        <v>88042.055139999997</v>
      </c>
      <c r="D53">
        <v>0.95679999999999998</v>
      </c>
    </row>
    <row r="54" spans="1:4">
      <c r="A54" s="3">
        <v>18</v>
      </c>
      <c r="B54" s="6" t="s">
        <v>41</v>
      </c>
      <c r="C54" s="18">
        <v>71610.523609999989</v>
      </c>
      <c r="D54">
        <v>0.85709999999999997</v>
      </c>
    </row>
    <row r="55" spans="1:4">
      <c r="A55" s="3"/>
      <c r="B55" s="2"/>
    </row>
    <row r="56" spans="1:4">
      <c r="B56" s="12" t="s">
        <v>109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data for capacity chart</vt:lpstr>
      <vt:lpstr>Sheet1</vt:lpstr>
      <vt:lpstr>pkg_final</vt:lpstr>
      <vt:lpstr>fss_final</vt:lpstr>
      <vt:lpstr>flt_final</vt:lpstr>
      <vt:lpstr>ltr_final</vt:lpstr>
      <vt:lpstr>can_final</vt:lpstr>
      <vt:lpstr>Selected tables</vt:lpstr>
      <vt:lpstr>Cost Pools &amp; VV Factor from ACR</vt:lpstr>
      <vt:lpstr>Hours by Status From MODS</vt:lpstr>
      <vt:lpstr>Productivity Gains</vt:lpstr>
      <vt:lpstr>Calc Labor Cost Savings</vt:lpstr>
      <vt:lpstr>Calc Supervisor Cost Savings</vt:lpstr>
      <vt:lpstr>Calc Mngt &amp; IPS Cost Savings</vt:lpstr>
      <vt:lpstr>Calc Night Diff Savings</vt:lpstr>
      <vt:lpstr>Summary</vt:lpstr>
      <vt:lpstr>Chart1</vt:lpstr>
      <vt:lpstr>Chart2</vt:lpstr>
      <vt:lpstr>'Calc Labor Cost Savings'!Print_Area</vt:lpstr>
      <vt:lpstr>'Calc Night Diff Savings'!Print_Area</vt:lpstr>
      <vt:lpstr>'Calc Supervisor Cost Savings'!Print_Area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2011-12-04T14:48:21Z</dcterms:created>
  <dcterms:modified xsi:type="dcterms:W3CDTF">2012-09-27T21:04:49Z</dcterms:modified>
</cp:coreProperties>
</file>