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05" windowWidth="20730" windowHeight="9915"/>
  </bookViews>
  <sheets>
    <sheet name="Raw Combine scores" sheetId="1" r:id="rId1"/>
    <sheet name="Percentiles" sheetId="11" r:id="rId2"/>
    <sheet name="Indices" sheetId="13" r:id="rId3"/>
    <sheet name="Radar Chart" sheetId="14" r:id="rId4"/>
    <sheet name="Aerobic-Anaerobic" sheetId="15" r:id="rId5"/>
    <sheet name="Sample Final" sheetId="19" r:id="rId6"/>
  </sheets>
  <calcPr calcId="125725"/>
</workbook>
</file>

<file path=xl/calcChain.xml><?xml version="1.0" encoding="utf-8"?>
<calcChain xmlns="http://schemas.openxmlformats.org/spreadsheetml/2006/main">
  <c r="T2" i="15"/>
  <c r="T3"/>
  <c r="T4"/>
  <c r="T5"/>
  <c r="T6"/>
  <c r="T7"/>
  <c r="T8"/>
  <c r="T9"/>
  <c r="T10"/>
  <c r="T11"/>
  <c r="U2"/>
  <c r="U3"/>
  <c r="U4"/>
  <c r="U5"/>
  <c r="U6"/>
  <c r="U7"/>
  <c r="U8"/>
  <c r="U9"/>
  <c r="U10"/>
  <c r="U11"/>
  <c r="Y2" i="19"/>
  <c r="S11"/>
  <c r="Q11"/>
  <c r="O11"/>
  <c r="M11"/>
  <c r="K11"/>
  <c r="I11"/>
  <c r="F11"/>
  <c r="E11"/>
  <c r="C11"/>
  <c r="U11" s="1"/>
  <c r="S10"/>
  <c r="Q10"/>
  <c r="O10"/>
  <c r="M10"/>
  <c r="K10"/>
  <c r="I10"/>
  <c r="F10"/>
  <c r="E10"/>
  <c r="C10"/>
  <c r="U10" s="1"/>
  <c r="S9"/>
  <c r="W9" s="1"/>
  <c r="Q9"/>
  <c r="O9"/>
  <c r="M9"/>
  <c r="K9"/>
  <c r="I9"/>
  <c r="F9"/>
  <c r="E9"/>
  <c r="C9"/>
  <c r="U9" s="1"/>
  <c r="S8"/>
  <c r="Q8"/>
  <c r="O8"/>
  <c r="M8"/>
  <c r="K8"/>
  <c r="I8"/>
  <c r="U8" s="1"/>
  <c r="F8"/>
  <c r="E8"/>
  <c r="C8"/>
  <c r="S7"/>
  <c r="Q7"/>
  <c r="V7" s="1"/>
  <c r="O7"/>
  <c r="M7"/>
  <c r="K7"/>
  <c r="I7"/>
  <c r="F7"/>
  <c r="E7"/>
  <c r="C7"/>
  <c r="U6"/>
  <c r="S6"/>
  <c r="Q6"/>
  <c r="O6"/>
  <c r="M6"/>
  <c r="V6" s="1"/>
  <c r="K6"/>
  <c r="I6"/>
  <c r="F6"/>
  <c r="E6"/>
  <c r="C6"/>
  <c r="S5"/>
  <c r="Q5"/>
  <c r="O5"/>
  <c r="M5"/>
  <c r="K5"/>
  <c r="I5"/>
  <c r="E5"/>
  <c r="C5"/>
  <c r="S4"/>
  <c r="Q4"/>
  <c r="O4"/>
  <c r="M4"/>
  <c r="K4"/>
  <c r="I4"/>
  <c r="F4"/>
  <c r="E4"/>
  <c r="C4"/>
  <c r="S3"/>
  <c r="W3" s="1"/>
  <c r="Q3"/>
  <c r="O3"/>
  <c r="M3"/>
  <c r="K3"/>
  <c r="U3" s="1"/>
  <c r="I3"/>
  <c r="F3"/>
  <c r="G3" s="1"/>
  <c r="E3"/>
  <c r="C3"/>
  <c r="S2"/>
  <c r="Q2"/>
  <c r="O2"/>
  <c r="M2"/>
  <c r="K2"/>
  <c r="I2"/>
  <c r="F2"/>
  <c r="G5" s="1"/>
  <c r="E2"/>
  <c r="C2"/>
  <c r="G4" l="1"/>
  <c r="G8"/>
  <c r="T8" s="1"/>
  <c r="V5"/>
  <c r="G6"/>
  <c r="T6" s="1"/>
  <c r="U7"/>
  <c r="W7"/>
  <c r="W10"/>
  <c r="G11"/>
  <c r="U2"/>
  <c r="W2"/>
  <c r="V3"/>
  <c r="U4"/>
  <c r="W4"/>
  <c r="W5"/>
  <c r="W8"/>
  <c r="G9"/>
  <c r="V10"/>
  <c r="V11"/>
  <c r="V2"/>
  <c r="T3"/>
  <c r="T4"/>
  <c r="V4"/>
  <c r="U5"/>
  <c r="W6"/>
  <c r="G7"/>
  <c r="T7" s="1"/>
  <c r="V8"/>
  <c r="V9"/>
  <c r="G10"/>
  <c r="T10" s="1"/>
  <c r="W11"/>
  <c r="T5"/>
  <c r="T9"/>
  <c r="T11"/>
  <c r="G2"/>
  <c r="T2" s="1"/>
  <c r="S8" i="15"/>
  <c r="Q8"/>
  <c r="O8"/>
  <c r="M8"/>
  <c r="K8"/>
  <c r="I8"/>
  <c r="F8"/>
  <c r="E8"/>
  <c r="C8"/>
  <c r="S3"/>
  <c r="Q3"/>
  <c r="O3"/>
  <c r="M3"/>
  <c r="K3"/>
  <c r="I3"/>
  <c r="F3"/>
  <c r="E3"/>
  <c r="C3"/>
  <c r="V3" s="1"/>
  <c r="S7"/>
  <c r="Q7"/>
  <c r="O7"/>
  <c r="M7"/>
  <c r="K7"/>
  <c r="I7"/>
  <c r="F7"/>
  <c r="E7"/>
  <c r="C7"/>
  <c r="S5"/>
  <c r="Q5"/>
  <c r="O5"/>
  <c r="M5"/>
  <c r="K5"/>
  <c r="I5"/>
  <c r="F5"/>
  <c r="E5"/>
  <c r="C5"/>
  <c r="V5" s="1"/>
  <c r="S9"/>
  <c r="Q9"/>
  <c r="O9"/>
  <c r="M9"/>
  <c r="K9"/>
  <c r="I9"/>
  <c r="F9"/>
  <c r="E9"/>
  <c r="C9"/>
  <c r="S11"/>
  <c r="Q11"/>
  <c r="O11"/>
  <c r="M11"/>
  <c r="K11"/>
  <c r="I11"/>
  <c r="F11"/>
  <c r="E11"/>
  <c r="C11"/>
  <c r="V11" s="1"/>
  <c r="S6"/>
  <c r="Q6"/>
  <c r="O6"/>
  <c r="M6"/>
  <c r="K6"/>
  <c r="I6"/>
  <c r="E6"/>
  <c r="C6"/>
  <c r="V6" s="1"/>
  <c r="S4"/>
  <c r="Q4"/>
  <c r="O4"/>
  <c r="M4"/>
  <c r="K4"/>
  <c r="I4"/>
  <c r="F4"/>
  <c r="E4"/>
  <c r="C4"/>
  <c r="S10"/>
  <c r="Q10"/>
  <c r="O10"/>
  <c r="M10"/>
  <c r="K10"/>
  <c r="I10"/>
  <c r="F10"/>
  <c r="E10"/>
  <c r="C10"/>
  <c r="V10" s="1"/>
  <c r="S2"/>
  <c r="Q2"/>
  <c r="O2"/>
  <c r="M2"/>
  <c r="K2"/>
  <c r="I2"/>
  <c r="F2"/>
  <c r="E2"/>
  <c r="C2"/>
  <c r="G6" l="1"/>
  <c r="V2"/>
  <c r="V4"/>
  <c r="V9"/>
  <c r="V7"/>
  <c r="V8"/>
  <c r="G11"/>
  <c r="G3"/>
  <c r="G9"/>
  <c r="G8"/>
  <c r="G10"/>
  <c r="G5"/>
  <c r="G4"/>
  <c r="G7"/>
  <c r="G2"/>
  <c r="S11" i="14"/>
  <c r="Q11"/>
  <c r="O11"/>
  <c r="M11"/>
  <c r="K11"/>
  <c r="I11"/>
  <c r="F11"/>
  <c r="E11"/>
  <c r="C11"/>
  <c r="S10"/>
  <c r="Q10"/>
  <c r="O10"/>
  <c r="M10"/>
  <c r="K10"/>
  <c r="I10"/>
  <c r="F10"/>
  <c r="E10"/>
  <c r="C10"/>
  <c r="S9"/>
  <c r="Q9"/>
  <c r="O9"/>
  <c r="M9"/>
  <c r="K9"/>
  <c r="I9"/>
  <c r="F9"/>
  <c r="E9"/>
  <c r="C9"/>
  <c r="S8"/>
  <c r="Q8"/>
  <c r="O8"/>
  <c r="M8"/>
  <c r="K8"/>
  <c r="I8"/>
  <c r="F8"/>
  <c r="E8"/>
  <c r="C8"/>
  <c r="U8" s="1"/>
  <c r="S7"/>
  <c r="Q7"/>
  <c r="O7"/>
  <c r="M7"/>
  <c r="K7"/>
  <c r="I7"/>
  <c r="F7"/>
  <c r="E7"/>
  <c r="C7"/>
  <c r="S6"/>
  <c r="Q6"/>
  <c r="O6"/>
  <c r="M6"/>
  <c r="K6"/>
  <c r="I6"/>
  <c r="F6"/>
  <c r="E6"/>
  <c r="C6"/>
  <c r="S5"/>
  <c r="Q5"/>
  <c r="O5"/>
  <c r="M5"/>
  <c r="K5"/>
  <c r="I5"/>
  <c r="E5"/>
  <c r="C5"/>
  <c r="S4"/>
  <c r="Q4"/>
  <c r="O4"/>
  <c r="M4"/>
  <c r="K4"/>
  <c r="I4"/>
  <c r="F4"/>
  <c r="E4"/>
  <c r="C4"/>
  <c r="S3"/>
  <c r="W3" s="1"/>
  <c r="Q3"/>
  <c r="O3"/>
  <c r="M3"/>
  <c r="K3"/>
  <c r="I3"/>
  <c r="F3"/>
  <c r="G3" s="1"/>
  <c r="E3"/>
  <c r="C3"/>
  <c r="S2"/>
  <c r="Q2"/>
  <c r="O2"/>
  <c r="M2"/>
  <c r="K2"/>
  <c r="I2"/>
  <c r="G2"/>
  <c r="F2"/>
  <c r="E2"/>
  <c r="C2"/>
  <c r="W3" i="13"/>
  <c r="W4"/>
  <c r="W5"/>
  <c r="W6"/>
  <c r="W7"/>
  <c r="W8"/>
  <c r="W9"/>
  <c r="W10"/>
  <c r="W11"/>
  <c r="W2"/>
  <c r="T2" i="14" l="1"/>
  <c r="U2"/>
  <c r="V4"/>
  <c r="U5"/>
  <c r="U6"/>
  <c r="U10"/>
  <c r="G4"/>
  <c r="T4" s="1"/>
  <c r="W2"/>
  <c r="V3"/>
  <c r="V5"/>
  <c r="G6"/>
  <c r="T6" s="1"/>
  <c r="W8"/>
  <c r="V9"/>
  <c r="G10"/>
  <c r="T10" s="1"/>
  <c r="G5"/>
  <c r="V2"/>
  <c r="T3"/>
  <c r="U4"/>
  <c r="W4"/>
  <c r="W5"/>
  <c r="G7"/>
  <c r="T7" s="1"/>
  <c r="V8"/>
  <c r="U9"/>
  <c r="W9"/>
  <c r="G11"/>
  <c r="W6"/>
  <c r="V7"/>
  <c r="G8"/>
  <c r="T8" s="1"/>
  <c r="W10"/>
  <c r="V11"/>
  <c r="U3"/>
  <c r="V6"/>
  <c r="U7"/>
  <c r="W7"/>
  <c r="G9"/>
  <c r="T9" s="1"/>
  <c r="V10"/>
  <c r="U11"/>
  <c r="W11"/>
  <c r="T5"/>
  <c r="T11"/>
  <c r="S11" i="13"/>
  <c r="Q11"/>
  <c r="O11"/>
  <c r="M11"/>
  <c r="K11"/>
  <c r="I11"/>
  <c r="F11"/>
  <c r="E11"/>
  <c r="C11"/>
  <c r="S10"/>
  <c r="Q10"/>
  <c r="O10"/>
  <c r="M10"/>
  <c r="K10"/>
  <c r="I10"/>
  <c r="F10"/>
  <c r="E10"/>
  <c r="C10"/>
  <c r="S9"/>
  <c r="Q9"/>
  <c r="O9"/>
  <c r="M9"/>
  <c r="K9"/>
  <c r="I9"/>
  <c r="F9"/>
  <c r="E9"/>
  <c r="C9"/>
  <c r="S8"/>
  <c r="Q8"/>
  <c r="O8"/>
  <c r="M8"/>
  <c r="K8"/>
  <c r="I8"/>
  <c r="F8"/>
  <c r="E8"/>
  <c r="C8"/>
  <c r="S7"/>
  <c r="Q7"/>
  <c r="O7"/>
  <c r="M7"/>
  <c r="K7"/>
  <c r="I7"/>
  <c r="F7"/>
  <c r="E7"/>
  <c r="C7"/>
  <c r="S6"/>
  <c r="Q6"/>
  <c r="O6"/>
  <c r="M6"/>
  <c r="K6"/>
  <c r="I6"/>
  <c r="F6"/>
  <c r="E6"/>
  <c r="C6"/>
  <c r="S5"/>
  <c r="Q5"/>
  <c r="O5"/>
  <c r="M5"/>
  <c r="K5"/>
  <c r="I5"/>
  <c r="E5"/>
  <c r="C5"/>
  <c r="S4"/>
  <c r="Q4"/>
  <c r="O4"/>
  <c r="M4"/>
  <c r="K4"/>
  <c r="I4"/>
  <c r="F4"/>
  <c r="E4"/>
  <c r="C4"/>
  <c r="S3"/>
  <c r="Q3"/>
  <c r="O3"/>
  <c r="M3"/>
  <c r="K3"/>
  <c r="I3"/>
  <c r="F3"/>
  <c r="E3"/>
  <c r="C3"/>
  <c r="S2"/>
  <c r="Q2"/>
  <c r="O2"/>
  <c r="M2"/>
  <c r="K2"/>
  <c r="I2"/>
  <c r="F2"/>
  <c r="E2"/>
  <c r="C2"/>
  <c r="V2" l="1"/>
  <c r="U5"/>
  <c r="V6"/>
  <c r="V7"/>
  <c r="U8"/>
  <c r="V10"/>
  <c r="V11"/>
  <c r="U3"/>
  <c r="V3"/>
  <c r="U2"/>
  <c r="V4"/>
  <c r="V5"/>
  <c r="U6"/>
  <c r="V8"/>
  <c r="V9"/>
  <c r="U10"/>
  <c r="U4"/>
  <c r="U7"/>
  <c r="U11"/>
  <c r="G2"/>
  <c r="T2" s="1"/>
  <c r="U9"/>
  <c r="G6"/>
  <c r="T6" s="1"/>
  <c r="G10"/>
  <c r="T10" s="1"/>
  <c r="G3"/>
  <c r="T3" s="1"/>
  <c r="G7"/>
  <c r="T7" s="1"/>
  <c r="G11"/>
  <c r="T11" s="1"/>
  <c r="G4"/>
  <c r="T4" s="1"/>
  <c r="G8"/>
  <c r="T8" s="1"/>
  <c r="G5"/>
  <c r="T5" s="1"/>
  <c r="G9"/>
  <c r="T9" s="1"/>
  <c r="C2" i="11"/>
  <c r="S11"/>
  <c r="S10"/>
  <c r="S9"/>
  <c r="S8"/>
  <c r="S7"/>
  <c r="S6"/>
  <c r="S5"/>
  <c r="S4"/>
  <c r="S3"/>
  <c r="S2"/>
  <c r="Q3"/>
  <c r="Q4"/>
  <c r="Q5"/>
  <c r="Q6"/>
  <c r="Q7"/>
  <c r="Q8"/>
  <c r="Q9"/>
  <c r="Q10"/>
  <c r="Q11"/>
  <c r="Q2"/>
  <c r="O11"/>
  <c r="O10"/>
  <c r="O9"/>
  <c r="O8"/>
  <c r="O7"/>
  <c r="O6"/>
  <c r="O5"/>
  <c r="O4"/>
  <c r="O3"/>
  <c r="O2"/>
  <c r="M11"/>
  <c r="M10"/>
  <c r="M9"/>
  <c r="M8"/>
  <c r="M7"/>
  <c r="M6"/>
  <c r="M5"/>
  <c r="M4"/>
  <c r="M3"/>
  <c r="M2"/>
  <c r="K3"/>
  <c r="K4"/>
  <c r="K5"/>
  <c r="K6"/>
  <c r="K7"/>
  <c r="K8"/>
  <c r="K9"/>
  <c r="K10"/>
  <c r="K11"/>
  <c r="K2"/>
  <c r="I11"/>
  <c r="I10"/>
  <c r="I9"/>
  <c r="I8"/>
  <c r="I7"/>
  <c r="I6"/>
  <c r="I5"/>
  <c r="I4"/>
  <c r="I3"/>
  <c r="I2"/>
  <c r="G11"/>
  <c r="G10"/>
  <c r="G9"/>
  <c r="G8"/>
  <c r="G7"/>
  <c r="G6"/>
  <c r="G5"/>
  <c r="G4"/>
  <c r="G3"/>
  <c r="G2"/>
  <c r="E11"/>
  <c r="E10"/>
  <c r="E9"/>
  <c r="E8"/>
  <c r="E7"/>
  <c r="E6"/>
  <c r="E5"/>
  <c r="E4"/>
  <c r="E3"/>
  <c r="E2"/>
  <c r="C3"/>
  <c r="C4"/>
  <c r="C5"/>
  <c r="C6"/>
  <c r="C7"/>
  <c r="C8"/>
  <c r="C9"/>
  <c r="C10"/>
  <c r="C11"/>
  <c r="F4"/>
  <c r="F6"/>
  <c r="F11"/>
  <c r="F2"/>
  <c r="F8"/>
  <c r="F9"/>
  <c r="F7"/>
  <c r="F3"/>
  <c r="F10"/>
  <c r="C13" i="1" l="1"/>
  <c r="E13"/>
  <c r="F13"/>
  <c r="G13"/>
  <c r="H13"/>
  <c r="I13"/>
  <c r="J13"/>
  <c r="C14"/>
  <c r="E14"/>
  <c r="F14"/>
  <c r="G14"/>
  <c r="H14"/>
  <c r="I14"/>
  <c r="J14"/>
  <c r="C15"/>
  <c r="E15"/>
  <c r="F15"/>
  <c r="G15"/>
  <c r="H15"/>
  <c r="I15"/>
  <c r="J15"/>
  <c r="C16"/>
  <c r="E16"/>
  <c r="F16"/>
  <c r="G16"/>
  <c r="H16"/>
  <c r="I16"/>
  <c r="J16"/>
  <c r="B16"/>
  <c r="B15"/>
  <c r="B14"/>
  <c r="B13"/>
  <c r="D10" l="1"/>
  <c r="D3"/>
  <c r="D5"/>
  <c r="D9"/>
  <c r="D7"/>
  <c r="D11"/>
  <c r="D6"/>
  <c r="D2"/>
  <c r="D8"/>
  <c r="D13" l="1"/>
  <c r="D14"/>
  <c r="D15"/>
  <c r="D16"/>
</calcChain>
</file>

<file path=xl/sharedStrings.xml><?xml version="1.0" encoding="utf-8"?>
<sst xmlns="http://schemas.openxmlformats.org/spreadsheetml/2006/main" count="186" uniqueCount="41">
  <si>
    <t>First</t>
  </si>
  <si>
    <t>10yd</t>
  </si>
  <si>
    <t>40yd</t>
  </si>
  <si>
    <t>flying 30yd</t>
  </si>
  <si>
    <t>20yd shuttle</t>
  </si>
  <si>
    <t>Andrew</t>
  </si>
  <si>
    <t>Sam</t>
  </si>
  <si>
    <t>Jeremy</t>
  </si>
  <si>
    <t>Mike</t>
  </si>
  <si>
    <t>Jimmy</t>
  </si>
  <si>
    <t xml:space="preserve">Tim </t>
  </si>
  <si>
    <t>Nate</t>
  </si>
  <si>
    <t xml:space="preserve">Aly </t>
  </si>
  <si>
    <t>Tyler</t>
  </si>
  <si>
    <t>Vertical Jump</t>
  </si>
  <si>
    <t>Resting HR</t>
  </si>
  <si>
    <t>HRR</t>
  </si>
  <si>
    <t>HRV</t>
  </si>
  <si>
    <t>Conditioning</t>
  </si>
  <si>
    <t>Spencer</t>
  </si>
  <si>
    <t>10yd PR</t>
  </si>
  <si>
    <t>40yd PR</t>
  </si>
  <si>
    <t>Flying 30yd PR</t>
  </si>
  <si>
    <t>20yd Shuttle PR</t>
  </si>
  <si>
    <t>VJ PR</t>
  </si>
  <si>
    <t>Conditioning PR</t>
  </si>
  <si>
    <t>Resting HR PR</t>
  </si>
  <si>
    <t>HRR PR</t>
  </si>
  <si>
    <t>HRV PR</t>
  </si>
  <si>
    <t>Low</t>
  </si>
  <si>
    <t>Average</t>
  </si>
  <si>
    <t>High</t>
  </si>
  <si>
    <t>St. Dev</t>
  </si>
  <si>
    <t>Speed Index</t>
  </si>
  <si>
    <t>Power Index</t>
  </si>
  <si>
    <t>Conditioning Index</t>
  </si>
  <si>
    <t>Recovery Index</t>
  </si>
  <si>
    <t>Aerobic</t>
  </si>
  <si>
    <t>Anaerobic</t>
  </si>
  <si>
    <t xml:space="preserve">Aerobic </t>
  </si>
  <si>
    <t>Anaerobic2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</si>
</sst>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scheme val="minor"/>
    </font>
    <font>
      <sz val="11"/>
      <color theme="1"/>
      <name val="Calibri"/>
      <family val="2"/>
      <scheme val="minor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9" fontId="7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1" applyAlignment="1">
      <alignment horizontal="center"/>
    </xf>
    <xf numFmtId="45" fontId="3" fillId="0" borderId="0" xfId="0" applyNumberFormat="1" applyFont="1" applyAlignment="1">
      <alignment horizontal="center"/>
    </xf>
    <xf numFmtId="0" fontId="0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/>
    <xf numFmtId="45" fontId="5" fillId="0" borderId="0" xfId="0" applyNumberFormat="1" applyFont="1" applyAlignment="1">
      <alignment horizontal="center"/>
    </xf>
    <xf numFmtId="45" fontId="5" fillId="0" borderId="0" xfId="2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45" fontId="4" fillId="0" borderId="0" xfId="2" applyNumberFormat="1" applyFont="1" applyFill="1" applyAlignment="1">
      <alignment horizontal="center"/>
    </xf>
    <xf numFmtId="45" fontId="0" fillId="0" borderId="0" xfId="0" applyNumberFormat="1" applyFont="1" applyAlignment="1">
      <alignment horizontal="center"/>
    </xf>
    <xf numFmtId="45" fontId="4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21" fontId="0" fillId="0" borderId="0" xfId="0" applyNumberForma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21" fontId="0" fillId="0" borderId="0" xfId="0" applyNumberFormat="1" applyFont="1"/>
    <xf numFmtId="9" fontId="4" fillId="0" borderId="0" xfId="3" applyFont="1" applyAlignment="1">
      <alignment horizontal="center"/>
    </xf>
    <xf numFmtId="9" fontId="4" fillId="0" borderId="0" xfId="0" applyNumberFormat="1" applyFont="1" applyAlignment="1">
      <alignment horizontal="center"/>
    </xf>
    <xf numFmtId="9" fontId="4" fillId="0" borderId="0" xfId="2" applyNumberFormat="1" applyFont="1" applyFill="1" applyAlignment="1">
      <alignment horizontal="center"/>
    </xf>
    <xf numFmtId="9" fontId="0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1" fillId="2" borderId="1" xfId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9" fontId="8" fillId="0" borderId="0" xfId="0" applyNumberFormat="1" applyFont="1" applyAlignment="1">
      <alignment horizontal="center"/>
    </xf>
  </cellXfs>
  <cellStyles count="4">
    <cellStyle name="Accent1" xfId="1" builtinId="29"/>
    <cellStyle name="Good" xfId="2" builtinId="26"/>
    <cellStyle name="Normal" xfId="0" builtinId="0"/>
    <cellStyle name="Percent" xfId="3" builtinId="5"/>
  </cellStyles>
  <dxfs count="1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3" formatCode="0%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3" formatCode="0%"/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3" formatCode="0%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3" formatCode="0%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"/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8" formatCode="mm:ss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/>
      <c:radarChart>
        <c:radarStyle val="marker"/>
        <c:ser>
          <c:idx val="0"/>
          <c:order val="0"/>
          <c:tx>
            <c:v>Andrew</c:v>
          </c:tx>
          <c:cat>
            <c:strRef>
              <c:f>'Radar Chart'!$M$1:$W$1</c:f>
              <c:strCache>
                <c:ptCount val="4"/>
                <c:pt idx="0">
                  <c:v>Speed Index</c:v>
                </c:pt>
                <c:pt idx="1">
                  <c:v>Power Index</c:v>
                </c:pt>
                <c:pt idx="2">
                  <c:v>Conditioning Index</c:v>
                </c:pt>
                <c:pt idx="3">
                  <c:v>Recovery Index</c:v>
                </c:pt>
              </c:strCache>
            </c:strRef>
          </c:cat>
          <c:val>
            <c:numRef>
              <c:f>'Radar Chart'!$M$2:$W$2</c:f>
              <c:numCache>
                <c:formatCode>0.0</c:formatCode>
                <c:ptCount val="4"/>
                <c:pt idx="0">
                  <c:v>10</c:v>
                </c:pt>
                <c:pt idx="1">
                  <c:v>7.9960000000000004</c:v>
                </c:pt>
                <c:pt idx="2">
                  <c:v>3.7800000000000002</c:v>
                </c:pt>
                <c:pt idx="3">
                  <c:v>4.109</c:v>
                </c:pt>
              </c:numCache>
            </c:numRef>
          </c:val>
        </c:ser>
        <c:ser>
          <c:idx val="1"/>
          <c:order val="1"/>
          <c:tx>
            <c:v>Tyler</c:v>
          </c:tx>
          <c:cat>
            <c:strRef>
              <c:f>'Radar Chart'!$M$1:$W$1</c:f>
              <c:strCache>
                <c:ptCount val="4"/>
                <c:pt idx="0">
                  <c:v>Speed Index</c:v>
                </c:pt>
                <c:pt idx="1">
                  <c:v>Power Index</c:v>
                </c:pt>
                <c:pt idx="2">
                  <c:v>Conditioning Index</c:v>
                </c:pt>
                <c:pt idx="3">
                  <c:v>Recovery Index</c:v>
                </c:pt>
              </c:strCache>
            </c:strRef>
          </c:cat>
          <c:val>
            <c:numRef>
              <c:f>'Radar Chart'!$M$3:$W$3</c:f>
              <c:numCache>
                <c:formatCode>0.0</c:formatCode>
                <c:ptCount val="4"/>
                <c:pt idx="0">
                  <c:v>0.33599999999999997</c:v>
                </c:pt>
                <c:pt idx="1">
                  <c:v>3.3340000000000005</c:v>
                </c:pt>
                <c:pt idx="2">
                  <c:v>5.7779999999999996</c:v>
                </c:pt>
                <c:pt idx="3">
                  <c:v>7.5499999999999989</c:v>
                </c:pt>
              </c:numCache>
            </c:numRef>
          </c:val>
        </c:ser>
        <c:ser>
          <c:idx val="2"/>
          <c:order val="2"/>
          <c:tx>
            <c:v>Jimmy</c:v>
          </c:tx>
          <c:cat>
            <c:strRef>
              <c:f>'Radar Chart'!$M$1:$W$1</c:f>
              <c:strCache>
                <c:ptCount val="4"/>
                <c:pt idx="0">
                  <c:v>Speed Index</c:v>
                </c:pt>
                <c:pt idx="1">
                  <c:v>Power Index</c:v>
                </c:pt>
                <c:pt idx="2">
                  <c:v>Conditioning Index</c:v>
                </c:pt>
                <c:pt idx="3">
                  <c:v>Recovery Index</c:v>
                </c:pt>
              </c:strCache>
            </c:strRef>
          </c:cat>
          <c:val>
            <c:numRef>
              <c:f>'Radar Chart'!$M$4:$W$4</c:f>
              <c:numCache>
                <c:formatCode>0.0</c:formatCode>
                <c:ptCount val="4"/>
                <c:pt idx="0">
                  <c:v>3.6729999999999996</c:v>
                </c:pt>
                <c:pt idx="1">
                  <c:v>7.33</c:v>
                </c:pt>
                <c:pt idx="2">
                  <c:v>0.67</c:v>
                </c:pt>
                <c:pt idx="3">
                  <c:v>0.33299999999999996</c:v>
                </c:pt>
              </c:numCache>
            </c:numRef>
          </c:val>
        </c:ser>
        <c:ser>
          <c:idx val="3"/>
          <c:order val="3"/>
          <c:tx>
            <c:v>Spencer</c:v>
          </c:tx>
          <c:cat>
            <c:strRef>
              <c:f>'Radar Chart'!$M$1:$W$1</c:f>
              <c:strCache>
                <c:ptCount val="4"/>
                <c:pt idx="0">
                  <c:v>Speed Index</c:v>
                </c:pt>
                <c:pt idx="1">
                  <c:v>Power Index</c:v>
                </c:pt>
                <c:pt idx="2">
                  <c:v>Conditioning Index</c:v>
                </c:pt>
                <c:pt idx="3">
                  <c:v>Recovery Index</c:v>
                </c:pt>
              </c:strCache>
            </c:strRef>
          </c:cat>
          <c:val>
            <c:numRef>
              <c:f>'Radar Chart'!$M$5:$W$5</c:f>
              <c:numCache>
                <c:formatCode>0.0</c:formatCode>
                <c:ptCount val="4"/>
                <c:pt idx="0">
                  <c:v>7.1140000000000008</c:v>
                </c:pt>
                <c:pt idx="1">
                  <c:v>5.5520000000000005</c:v>
                </c:pt>
                <c:pt idx="2">
                  <c:v>7.9980000000000011</c:v>
                </c:pt>
                <c:pt idx="3">
                  <c:v>7.6609999999999996</c:v>
                </c:pt>
              </c:numCache>
            </c:numRef>
          </c:val>
        </c:ser>
        <c:axId val="82233216"/>
        <c:axId val="83947520"/>
      </c:radarChart>
      <c:catAx>
        <c:axId val="8223321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3947520"/>
        <c:crosses val="autoZero"/>
        <c:auto val="1"/>
        <c:lblAlgn val="ctr"/>
        <c:lblOffset val="100"/>
      </c:catAx>
      <c:valAx>
        <c:axId val="83947520"/>
        <c:scaling>
          <c:orientation val="minMax"/>
        </c:scaling>
        <c:delete val="1"/>
        <c:axPos val="l"/>
        <c:majorGridlines/>
        <c:numFmt formatCode="0.0" sourceLinked="1"/>
        <c:majorTickMark val="cross"/>
        <c:tickLblPos val="none"/>
        <c:crossAx val="82233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'Aerobic-Anaerobic'!$T$1</c:f>
              <c:strCache>
                <c:ptCount val="1"/>
                <c:pt idx="0">
                  <c:v>Aerobic</c:v>
                </c:pt>
              </c:strCache>
            </c:strRef>
          </c:tx>
          <c:cat>
            <c:strRef>
              <c:f>'Aerobic-Anaerobic'!$A$2:$A$11</c:f>
              <c:strCache>
                <c:ptCount val="10"/>
                <c:pt idx="0">
                  <c:v>Andrew</c:v>
                </c:pt>
                <c:pt idx="1">
                  <c:v>Sam</c:v>
                </c:pt>
                <c:pt idx="2">
                  <c:v>Jimmy</c:v>
                </c:pt>
                <c:pt idx="3">
                  <c:v>Tim </c:v>
                </c:pt>
                <c:pt idx="4">
                  <c:v>Spencer</c:v>
                </c:pt>
                <c:pt idx="5">
                  <c:v>Mike</c:v>
                </c:pt>
                <c:pt idx="6">
                  <c:v>Nate</c:v>
                </c:pt>
                <c:pt idx="7">
                  <c:v>Aly </c:v>
                </c:pt>
                <c:pt idx="8">
                  <c:v>Tyler</c:v>
                </c:pt>
                <c:pt idx="9">
                  <c:v>Jeremy</c:v>
                </c:pt>
              </c:strCache>
            </c:strRef>
          </c:cat>
          <c:val>
            <c:numRef>
              <c:f>'Aerobic-Anaerobic'!$T$2:$T$11</c:f>
              <c:numCache>
                <c:formatCode>0%</c:formatCode>
                <c:ptCount val="10"/>
                <c:pt idx="0">
                  <c:v>0.42259999999999998</c:v>
                </c:pt>
                <c:pt idx="1">
                  <c:v>1</c:v>
                </c:pt>
                <c:pt idx="2">
                  <c:v>7.8199999999999992E-2</c:v>
                </c:pt>
                <c:pt idx="3">
                  <c:v>0.67789999999999995</c:v>
                </c:pt>
                <c:pt idx="4">
                  <c:v>0.78889999999999993</c:v>
                </c:pt>
                <c:pt idx="5">
                  <c:v>0.62239999999999995</c:v>
                </c:pt>
                <c:pt idx="6">
                  <c:v>0.53360000000000007</c:v>
                </c:pt>
                <c:pt idx="7">
                  <c:v>0.38929999999999998</c:v>
                </c:pt>
                <c:pt idx="8">
                  <c:v>0.52249999999999996</c:v>
                </c:pt>
                <c:pt idx="9">
                  <c:v>6.6899999999999987E-2</c:v>
                </c:pt>
              </c:numCache>
            </c:numRef>
          </c:val>
        </c:ser>
        <c:ser>
          <c:idx val="1"/>
          <c:order val="1"/>
          <c:tx>
            <c:strRef>
              <c:f>'Aerobic-Anaerobic'!$U$1</c:f>
              <c:strCache>
                <c:ptCount val="1"/>
                <c:pt idx="0">
                  <c:v>Anaerobic</c:v>
                </c:pt>
              </c:strCache>
            </c:strRef>
          </c:tx>
          <c:cat>
            <c:strRef>
              <c:f>'Aerobic-Anaerobic'!$A$2:$A$11</c:f>
              <c:strCache>
                <c:ptCount val="10"/>
                <c:pt idx="0">
                  <c:v>Andrew</c:v>
                </c:pt>
                <c:pt idx="1">
                  <c:v>Sam</c:v>
                </c:pt>
                <c:pt idx="2">
                  <c:v>Jimmy</c:v>
                </c:pt>
                <c:pt idx="3">
                  <c:v>Tim </c:v>
                </c:pt>
                <c:pt idx="4">
                  <c:v>Spencer</c:v>
                </c:pt>
                <c:pt idx="5">
                  <c:v>Mike</c:v>
                </c:pt>
                <c:pt idx="6">
                  <c:v>Nate</c:v>
                </c:pt>
                <c:pt idx="7">
                  <c:v>Aly </c:v>
                </c:pt>
                <c:pt idx="8">
                  <c:v>Tyler</c:v>
                </c:pt>
                <c:pt idx="9">
                  <c:v>Jeremy</c:v>
                </c:pt>
              </c:strCache>
            </c:strRef>
          </c:cat>
          <c:val>
            <c:numRef>
              <c:f>'Aerobic-Anaerobic'!$U$2:$U$11</c:f>
              <c:numCache>
                <c:formatCode>0%</c:formatCode>
                <c:ptCount val="10"/>
                <c:pt idx="0">
                  <c:v>1</c:v>
                </c:pt>
                <c:pt idx="1">
                  <c:v>0.88800000000000001</c:v>
                </c:pt>
                <c:pt idx="2">
                  <c:v>0.77700000000000002</c:v>
                </c:pt>
                <c:pt idx="3">
                  <c:v>0.66600000000000004</c:v>
                </c:pt>
                <c:pt idx="4">
                  <c:v>0.55500000000000005</c:v>
                </c:pt>
                <c:pt idx="5">
                  <c:v>0.44400000000000001</c:v>
                </c:pt>
                <c:pt idx="6">
                  <c:v>0.33300000000000002</c:v>
                </c:pt>
                <c:pt idx="7">
                  <c:v>0.222</c:v>
                </c:pt>
                <c:pt idx="8">
                  <c:v>0.111</c:v>
                </c:pt>
                <c:pt idx="9">
                  <c:v>0</c:v>
                </c:pt>
              </c:numCache>
            </c:numRef>
          </c:val>
        </c:ser>
        <c:axId val="60332672"/>
        <c:axId val="60350848"/>
      </c:barChart>
      <c:catAx>
        <c:axId val="60332672"/>
        <c:scaling>
          <c:orientation val="minMax"/>
        </c:scaling>
        <c:axPos val="b"/>
        <c:tickLblPos val="nextTo"/>
        <c:crossAx val="60350848"/>
        <c:crosses val="autoZero"/>
        <c:auto val="1"/>
        <c:lblAlgn val="ctr"/>
        <c:lblOffset val="100"/>
      </c:catAx>
      <c:valAx>
        <c:axId val="60350848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60332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radarChart>
        <c:radarStyle val="marker"/>
        <c:ser>
          <c:idx val="0"/>
          <c:order val="0"/>
          <c:tx>
            <c:v>Andrew</c:v>
          </c:tx>
          <c:marker>
            <c:symbol val="none"/>
          </c:marker>
          <c:cat>
            <c:strRef>
              <c:f>'Sample Final'!$T$1:$W$1</c:f>
              <c:strCache>
                <c:ptCount val="4"/>
                <c:pt idx="0">
                  <c:v>Speed Index</c:v>
                </c:pt>
                <c:pt idx="1">
                  <c:v>Power Index</c:v>
                </c:pt>
                <c:pt idx="2">
                  <c:v>Conditioning Index</c:v>
                </c:pt>
                <c:pt idx="3">
                  <c:v>Recovery Index</c:v>
                </c:pt>
              </c:strCache>
            </c:strRef>
          </c:cat>
          <c:val>
            <c:numRef>
              <c:f>'Sample Final'!$T$2:$W$2</c:f>
              <c:numCache>
                <c:formatCode>0.0</c:formatCode>
                <c:ptCount val="4"/>
                <c:pt idx="0">
                  <c:v>10</c:v>
                </c:pt>
                <c:pt idx="1">
                  <c:v>7.9960000000000004</c:v>
                </c:pt>
                <c:pt idx="2">
                  <c:v>3.7800000000000002</c:v>
                </c:pt>
                <c:pt idx="3">
                  <c:v>4.109</c:v>
                </c:pt>
              </c:numCache>
            </c:numRef>
          </c:val>
        </c:ser>
        <c:axId val="73237632"/>
        <c:axId val="73239168"/>
      </c:radarChart>
      <c:catAx>
        <c:axId val="73237632"/>
        <c:scaling>
          <c:orientation val="minMax"/>
        </c:scaling>
        <c:axPos val="b"/>
        <c:majorGridlines/>
        <c:tickLblPos val="nextTo"/>
        <c:crossAx val="73239168"/>
        <c:crosses val="autoZero"/>
        <c:auto val="1"/>
        <c:lblAlgn val="ctr"/>
        <c:lblOffset val="100"/>
      </c:catAx>
      <c:valAx>
        <c:axId val="73239168"/>
        <c:scaling>
          <c:orientation val="minMax"/>
        </c:scaling>
        <c:delete val="1"/>
        <c:axPos val="l"/>
        <c:majorGridlines/>
        <c:numFmt formatCode="0.0" sourceLinked="1"/>
        <c:tickLblPos val="none"/>
        <c:crossAx val="73237632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autoTitleDeleted val="1"/>
    <c:plotArea>
      <c:layout/>
      <c:barChart>
        <c:barDir val="col"/>
        <c:grouping val="clustered"/>
        <c:ser>
          <c:idx val="0"/>
          <c:order val="0"/>
          <c:tx>
            <c:v>Andrew</c:v>
          </c:tx>
          <c:cat>
            <c:strRef>
              <c:f>Percentiles!$C$1:$S$1</c:f>
              <c:strCache>
                <c:ptCount val="9"/>
                <c:pt idx="0">
                  <c:v>10yd PR</c:v>
                </c:pt>
                <c:pt idx="1">
                  <c:v>40yd PR</c:v>
                </c:pt>
                <c:pt idx="2">
                  <c:v>Flying 30yd PR</c:v>
                </c:pt>
                <c:pt idx="3">
                  <c:v>20yd Shuttle PR</c:v>
                </c:pt>
                <c:pt idx="4">
                  <c:v>VJ PR</c:v>
                </c:pt>
                <c:pt idx="5">
                  <c:v>Conditioning PR</c:v>
                </c:pt>
                <c:pt idx="6">
                  <c:v>Resting HR PR</c:v>
                </c:pt>
                <c:pt idx="7">
                  <c:v>HRR PR</c:v>
                </c:pt>
                <c:pt idx="8">
                  <c:v>HRV PR</c:v>
                </c:pt>
              </c:strCache>
            </c:strRef>
          </c:cat>
          <c:val>
            <c:numRef>
              <c:f>Percentiles!$C$2:$S$2</c:f>
              <c:numCache>
                <c:formatCode>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0.66600000000000004</c:v>
                </c:pt>
                <c:pt idx="5">
                  <c:v>0.22299999999999998</c:v>
                </c:pt>
                <c:pt idx="6">
                  <c:v>0.88900000000000001</c:v>
                </c:pt>
                <c:pt idx="7">
                  <c:v>0.222</c:v>
                </c:pt>
                <c:pt idx="8">
                  <c:v>0.33300000000000002</c:v>
                </c:pt>
              </c:numCache>
            </c:numRef>
          </c:val>
        </c:ser>
        <c:axId val="73263360"/>
        <c:axId val="73547776"/>
      </c:barChart>
      <c:catAx>
        <c:axId val="73263360"/>
        <c:scaling>
          <c:orientation val="minMax"/>
        </c:scaling>
        <c:axPos val="b"/>
        <c:tickLblPos val="nextTo"/>
        <c:crossAx val="73547776"/>
        <c:crosses val="autoZero"/>
        <c:auto val="1"/>
        <c:lblAlgn val="ctr"/>
        <c:lblOffset val="100"/>
      </c:catAx>
      <c:valAx>
        <c:axId val="73547776"/>
        <c:scaling>
          <c:orientation val="minMax"/>
          <c:max val="1"/>
        </c:scaling>
        <c:axPos val="l"/>
        <c:majorGridlines/>
        <c:numFmt formatCode="0%" sourceLinked="1"/>
        <c:tickLblPos val="nextTo"/>
        <c:crossAx val="73263360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Andrew</c:v>
          </c:tx>
          <c:cat>
            <c:strRef>
              <c:f>'Sample Final'!$X$1:$Y$1</c:f>
              <c:strCache>
                <c:ptCount val="2"/>
                <c:pt idx="0">
                  <c:v>Aerobic </c:v>
                </c:pt>
                <c:pt idx="1">
                  <c:v>Anaerobic</c:v>
                </c:pt>
              </c:strCache>
            </c:strRef>
          </c:cat>
          <c:val>
            <c:numRef>
              <c:f>'Sample Final'!$X$2:$Y$2</c:f>
              <c:numCache>
                <c:formatCode>0.0</c:formatCode>
                <c:ptCount val="2"/>
                <c:pt idx="0">
                  <c:v>3.8</c:v>
                </c:pt>
                <c:pt idx="1">
                  <c:v>8.9980000000000011</c:v>
                </c:pt>
              </c:numCache>
            </c:numRef>
          </c:val>
        </c:ser>
        <c:axId val="73563136"/>
        <c:axId val="73569024"/>
      </c:barChart>
      <c:catAx>
        <c:axId val="73563136"/>
        <c:scaling>
          <c:orientation val="minMax"/>
        </c:scaling>
        <c:axPos val="b"/>
        <c:tickLblPos val="nextTo"/>
        <c:crossAx val="73569024"/>
        <c:crosses val="autoZero"/>
        <c:auto val="1"/>
        <c:lblAlgn val="ctr"/>
        <c:lblOffset val="100"/>
      </c:catAx>
      <c:valAx>
        <c:axId val="73569024"/>
        <c:scaling>
          <c:orientation val="minMax"/>
        </c:scaling>
        <c:axPos val="l"/>
        <c:majorGridlines/>
        <c:numFmt formatCode="0.0" sourceLinked="1"/>
        <c:tickLblPos val="nextTo"/>
        <c:crossAx val="7356313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66674</xdr:rowOff>
    </xdr:from>
    <xdr:to>
      <xdr:col>24</xdr:col>
      <xdr:colOff>400050</xdr:colOff>
      <xdr:row>33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438149</xdr:colOff>
      <xdr:row>12</xdr:row>
      <xdr:rowOff>66674</xdr:rowOff>
    </xdr:from>
    <xdr:to>
      <xdr:col>14</xdr:col>
      <xdr:colOff>95249</xdr:colOff>
      <xdr:row>31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38099</xdr:rowOff>
    </xdr:from>
    <xdr:to>
      <xdr:col>21</xdr:col>
      <xdr:colOff>819151</xdr:colOff>
      <xdr:row>16</xdr:row>
      <xdr:rowOff>97154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66676</xdr:colOff>
      <xdr:row>16</xdr:row>
      <xdr:rowOff>114300</xdr:rowOff>
    </xdr:from>
    <xdr:to>
      <xdr:col>25</xdr:col>
      <xdr:colOff>304800</xdr:colOff>
      <xdr:row>29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828675</xdr:colOff>
      <xdr:row>1</xdr:row>
      <xdr:rowOff>38100</xdr:rowOff>
    </xdr:from>
    <xdr:to>
      <xdr:col>25</xdr:col>
      <xdr:colOff>314325</xdr:colOff>
      <xdr:row>16</xdr:row>
      <xdr:rowOff>97155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1:J11" totalsRowShown="0" headerRowDxfId="128" dataDxfId="127" headerRowCellStyle="Good">
  <autoFilter ref="A1:J11"/>
  <sortState ref="A2:J11">
    <sortCondition descending="1" ref="J1:J11"/>
  </sortState>
  <tableColumns count="10">
    <tableColumn id="2" name="First" dataDxfId="126"/>
    <tableColumn id="3" name="10yd" dataDxfId="125"/>
    <tableColumn id="4" name="40yd" dataDxfId="124"/>
    <tableColumn id="5" name="flying 30yd" dataDxfId="123"/>
    <tableColumn id="10" name="20yd shuttle" dataDxfId="122"/>
    <tableColumn id="7" name="Vertical Jump" dataDxfId="121"/>
    <tableColumn id="13" name="Conditioning" dataDxfId="120"/>
    <tableColumn id="12" name="Resting HR" dataDxfId="119"/>
    <tableColumn id="14" name="HRR" dataDxfId="118"/>
    <tableColumn id="15" name="HRV" dataDxfId="1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2462" displayName="Table2462" ref="A1:S11" totalsRowShown="0" headerRowDxfId="116" dataDxfId="115" headerRowCellStyle="Good">
  <autoFilter ref="A1:S11"/>
  <sortState ref="A2:S11">
    <sortCondition descending="1" ref="I1:I11"/>
  </sortState>
  <tableColumns count="19">
    <tableColumn id="2" name="First" dataDxfId="114"/>
    <tableColumn id="3" name="10yd" dataDxfId="113"/>
    <tableColumn id="1" name="10yd PR" dataDxfId="112" dataCellStyle="Percent">
      <calculatedColumnFormula>1-PERCENTRANK(B$2:B$11,B2)</calculatedColumnFormula>
    </tableColumn>
    <tableColumn id="4" name="40yd" dataDxfId="111"/>
    <tableColumn id="6" name="40yd PR" dataDxfId="110" dataCellStyle="Percent">
      <calculatedColumnFormula>1-PERCENTRANK(D$2:D$11,D2)</calculatedColumnFormula>
    </tableColumn>
    <tableColumn id="5" name="flying 30yd" dataDxfId="109"/>
    <tableColumn id="8" name="Flying 30yd PR" dataDxfId="108" dataCellStyle="Percent">
      <calculatedColumnFormula>1-PERCENTRANK(F$2:F$11,F2)</calculatedColumnFormula>
    </tableColumn>
    <tableColumn id="10" name="20yd shuttle" dataDxfId="107"/>
    <tableColumn id="9" name="20yd Shuttle PR" dataDxfId="106">
      <calculatedColumnFormula>1-PERCENTRANK(H$2:H$11,H2)</calculatedColumnFormula>
    </tableColumn>
    <tableColumn id="7" name="Vertical Jump" dataDxfId="105"/>
    <tableColumn id="11" name="VJ PR" dataDxfId="104" dataCellStyle="Percent">
      <calculatedColumnFormula>PERCENTRANK(J$2:J$11,J2)</calculatedColumnFormula>
    </tableColumn>
    <tableColumn id="13" name="Conditioning" dataDxfId="103"/>
    <tableColumn id="16" name="Conditioning PR">
      <calculatedColumnFormula>1-PERCENTRANK(L$2:L$11,L2)</calculatedColumnFormula>
    </tableColumn>
    <tableColumn id="12" name="Resting HR" dataDxfId="102"/>
    <tableColumn id="17" name="Resting HR PR" dataDxfId="101">
      <calculatedColumnFormula>1-PERCENTRANK(N$2:N$11,N2)</calculatedColumnFormula>
    </tableColumn>
    <tableColumn id="14" name="HRR" dataDxfId="100"/>
    <tableColumn id="18" name="HRR PR" dataDxfId="99">
      <calculatedColumnFormula>PERCENTRANK(P$2:P$11,P2)</calculatedColumnFormula>
    </tableColumn>
    <tableColumn id="19" name="HRV" dataDxfId="98"/>
    <tableColumn id="15" name="HRV PR" dataDxfId="97">
      <calculatedColumnFormula>PERCENTRANK(R$2:R$11,R2)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24625" displayName="Table24625" ref="A1:W11" totalsRowShown="0" headerRowDxfId="96" dataDxfId="95" headerRowCellStyle="Good">
  <autoFilter ref="A1:W11"/>
  <sortState ref="A2:S11">
    <sortCondition descending="1" ref="I1:I11"/>
  </sortState>
  <tableColumns count="23">
    <tableColumn id="2" name="First" dataDxfId="94"/>
    <tableColumn id="3" name="10yd" dataDxfId="93"/>
    <tableColumn id="1" name="10yd PR" dataDxfId="92" dataCellStyle="Percent">
      <calculatedColumnFormula>1-PERCENTRANK(B$2:B$11,B2)</calculatedColumnFormula>
    </tableColumn>
    <tableColumn id="4" name="40yd" dataDxfId="91"/>
    <tableColumn id="6" name="40yd PR" dataDxfId="90" dataCellStyle="Percent">
      <calculatedColumnFormula>1-PERCENTRANK(D$2:D$11,D2)</calculatedColumnFormula>
    </tableColumn>
    <tableColumn id="5" name="flying 30yd" dataDxfId="89"/>
    <tableColumn id="8" name="Flying 30yd PR" dataDxfId="88" dataCellStyle="Percent">
      <calculatedColumnFormula>1-PERCENTRANK(F$2:F$11,F2)</calculatedColumnFormula>
    </tableColumn>
    <tableColumn id="10" name="20yd shuttle" dataDxfId="87"/>
    <tableColumn id="9" name="20yd Shuttle PR" dataDxfId="86">
      <calculatedColumnFormula>1-PERCENTRANK(H$2:H$11,H2)</calculatedColumnFormula>
    </tableColumn>
    <tableColumn id="7" name="Vertical Jump" dataDxfId="85"/>
    <tableColumn id="11" name="VJ PR" dataDxfId="84" dataCellStyle="Percent">
      <calculatedColumnFormula>PERCENTRANK(J$2:J$11,J2)</calculatedColumnFormula>
    </tableColumn>
    <tableColumn id="13" name="Conditioning" dataDxfId="83"/>
    <tableColumn id="16" name="Conditioning PR">
      <calculatedColumnFormula>1-PERCENTRANK(L$2:L$11,L2)</calculatedColumnFormula>
    </tableColumn>
    <tableColumn id="12" name="Resting HR" dataDxfId="82"/>
    <tableColumn id="17" name="Resting HR PR" dataDxfId="81">
      <calculatedColumnFormula>1-PERCENTRANK(N$2:N$11,N2)</calculatedColumnFormula>
    </tableColumn>
    <tableColumn id="14" name="HRR" dataDxfId="80"/>
    <tableColumn id="18" name="HRR PR" dataDxfId="79">
      <calculatedColumnFormula>PERCENTRANK(P$2:P$11,P2)</calculatedColumnFormula>
    </tableColumn>
    <tableColumn id="19" name="HRV" dataDxfId="78"/>
    <tableColumn id="15" name="HRV PR" dataDxfId="77">
      <calculatedColumnFormula>PERCENTRANK(R$2:R$11,R2)</calculatedColumnFormula>
    </tableColumn>
    <tableColumn id="20" name="Speed Index" dataDxfId="76">
      <calculatedColumnFormula>SUM(C2*0.3+E2*0.4+G2*0.3)*10</calculatedColumnFormula>
    </tableColumn>
    <tableColumn id="21" name="Power Index" dataDxfId="75">
      <calculatedColumnFormula>SUM(C2*0.2+I2*0.2+K2*0.6)*10</calculatedColumnFormula>
    </tableColumn>
    <tableColumn id="22" name="Conditioning Index" dataDxfId="74">
      <calculatedColumnFormula>SUM(M2*0.4+O2*0.2+Q2*0.2+S2*0.2)*10</calculatedColumnFormula>
    </tableColumn>
    <tableColumn id="24" name="Recovery Index" dataDxfId="73">
      <calculatedColumnFormula>SUM(S2*0.5+Q2*0.3+O2*0.2)*10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Table246254" displayName="Table246254" ref="A1:W11" totalsRowShown="0" headerRowDxfId="72" dataDxfId="71" headerRowCellStyle="Good">
  <autoFilter ref="A1:W11"/>
  <sortState ref="A2:S11">
    <sortCondition descending="1" ref="I1:I11"/>
  </sortState>
  <tableColumns count="23">
    <tableColumn id="2" name="First" dataDxfId="70"/>
    <tableColumn id="3" name="10yd" dataDxfId="69"/>
    <tableColumn id="1" name="10yd PR" dataDxfId="68" dataCellStyle="Percent">
      <calculatedColumnFormula>1-PERCENTRANK(B$2:B$11,B2)</calculatedColumnFormula>
    </tableColumn>
    <tableColumn id="4" name="40yd" dataDxfId="67"/>
    <tableColumn id="6" name="40yd PR" dataDxfId="66" dataCellStyle="Percent">
      <calculatedColumnFormula>1-PERCENTRANK(D$2:D$11,D2)</calculatedColumnFormula>
    </tableColumn>
    <tableColumn id="5" name="flying 30yd" dataDxfId="65"/>
    <tableColumn id="8" name="Flying 30yd PR" dataDxfId="64" dataCellStyle="Percent">
      <calculatedColumnFormula>1-PERCENTRANK(F$2:F$11,F2)</calculatedColumnFormula>
    </tableColumn>
    <tableColumn id="10" name="20yd shuttle" dataDxfId="63"/>
    <tableColumn id="9" name="20yd Shuttle PR" dataDxfId="62">
      <calculatedColumnFormula>1-PERCENTRANK(H$2:H$11,H2)</calculatedColumnFormula>
    </tableColumn>
    <tableColumn id="7" name="Vertical Jump" dataDxfId="61"/>
    <tableColumn id="11" name="VJ PR" dataDxfId="60" dataCellStyle="Percent">
      <calculatedColumnFormula>PERCENTRANK(J$2:J$11,J2)</calculatedColumnFormula>
    </tableColumn>
    <tableColumn id="13" name="Conditioning" dataDxfId="59"/>
    <tableColumn id="16" name="Conditioning PR">
      <calculatedColumnFormula>1-PERCENTRANK(L$2:L$11,L2)</calculatedColumnFormula>
    </tableColumn>
    <tableColumn id="12" name="Resting HR" dataDxfId="58"/>
    <tableColumn id="17" name="Resting HR PR" dataDxfId="57">
      <calculatedColumnFormula>1-PERCENTRANK(N$2:N$11,N2)</calculatedColumnFormula>
    </tableColumn>
    <tableColumn id="14" name="HRR" dataDxfId="56"/>
    <tableColumn id="18" name="HRR PR" dataDxfId="55">
      <calculatedColumnFormula>PERCENTRANK(P$2:P$11,P2)</calculatedColumnFormula>
    </tableColumn>
    <tableColumn id="19" name="HRV" dataDxfId="54"/>
    <tableColumn id="15" name="HRV PR" dataDxfId="53">
      <calculatedColumnFormula>PERCENTRANK(R$2:R$11,R2)</calculatedColumnFormula>
    </tableColumn>
    <tableColumn id="20" name="Speed Index" dataDxfId="52">
      <calculatedColumnFormula>SUM(C2*0.3+E2*0.4+G2*0.3)*10</calculatedColumnFormula>
    </tableColumn>
    <tableColumn id="21" name="Power Index" dataDxfId="51">
      <calculatedColumnFormula>SUM(C2*0.2+I2*0.2+K2*0.6)*10</calculatedColumnFormula>
    </tableColumn>
    <tableColumn id="22" name="Conditioning Index" dataDxfId="50">
      <calculatedColumnFormula>SUM(M2*0.4+O2*0.2+Q2*0.2+S2*0.2)*10</calculatedColumnFormula>
    </tableColumn>
    <tableColumn id="24" name="Recovery Index" dataDxfId="49">
      <calculatedColumnFormula>SUM(S2*0.5+Q2*0.3+O2*0.2)*10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24627" displayName="Table24627" ref="A1:V11" totalsRowShown="0" headerRowDxfId="48" dataDxfId="47" headerRowCellStyle="Good">
  <autoFilter ref="A1:V11">
    <filterColumn colId="20"/>
  </autoFilter>
  <sortState ref="A2:V11">
    <sortCondition descending="1" ref="V1:V11"/>
  </sortState>
  <tableColumns count="22">
    <tableColumn id="2" name="First" dataDxfId="46"/>
    <tableColumn id="3" name="10yd" dataDxfId="45"/>
    <tableColumn id="1" name="10yd PR" dataDxfId="44" dataCellStyle="Percent">
      <calculatedColumnFormula>1-PERCENTRANK(B$2:B$11,B2)</calculatedColumnFormula>
    </tableColumn>
    <tableColumn id="4" name="40yd" dataDxfId="43"/>
    <tableColumn id="6" name="40yd PR" dataDxfId="42" dataCellStyle="Percent">
      <calculatedColumnFormula>1-PERCENTRANK(D$2:D$11,D2)</calculatedColumnFormula>
    </tableColumn>
    <tableColumn id="5" name="flying 30yd" dataDxfId="41"/>
    <tableColumn id="8" name="Flying 30yd PR" dataDxfId="40" dataCellStyle="Percent">
      <calculatedColumnFormula>1-PERCENTRANK(F$2:F$11,F2)</calculatedColumnFormula>
    </tableColumn>
    <tableColumn id="10" name="20yd shuttle" dataDxfId="39"/>
    <tableColumn id="9" name="20yd Shuttle PR" dataDxfId="38">
      <calculatedColumnFormula>1-PERCENTRANK(H$2:H$11,H2)</calculatedColumnFormula>
    </tableColumn>
    <tableColumn id="7" name="Vertical Jump" dataDxfId="37"/>
    <tableColumn id="11" name="VJ PR" dataDxfId="36" dataCellStyle="Percent">
      <calculatedColumnFormula>PERCENTRANK(J$2:J$11,J2)</calculatedColumnFormula>
    </tableColumn>
    <tableColumn id="13" name="Conditioning" dataDxfId="35"/>
    <tableColumn id="16" name="Conditioning PR">
      <calculatedColumnFormula>1-PERCENTRANK(L$2:L$11,L2)</calculatedColumnFormula>
    </tableColumn>
    <tableColumn id="12" name="Resting HR" dataDxfId="34"/>
    <tableColumn id="17" name="Resting HR PR" dataDxfId="33">
      <calculatedColumnFormula>1-PERCENTRANK(N$2:N$11,N2)</calculatedColumnFormula>
    </tableColumn>
    <tableColumn id="14" name="HRR" dataDxfId="32"/>
    <tableColumn id="18" name="HRR PR" dataDxfId="31">
      <calculatedColumnFormula>PERCENTRANK(P$2:P$11,P2)</calculatedColumnFormula>
    </tableColumn>
    <tableColumn id="19" name="HRV" dataDxfId="30"/>
    <tableColumn id="15" name="HRV PR" dataDxfId="29">
      <calculatedColumnFormula>PERCENTRANK(R$2:R$11,R2)</calculatedColumnFormula>
    </tableColumn>
    <tableColumn id="20" name="Aerobic" dataDxfId="0">
      <calculatedColumnFormula>SUM(Table24627[[#This Row],[Conditioning PR]]*0.5+Table24627[[#This Row],[Resting HR PR]]*0.3+Table24627[[#This Row],[HRR PR]]*0.2)</calculatedColumnFormula>
    </tableColumn>
    <tableColumn id="22" name="Anaerobic" dataDxfId="1">
      <calculatedColumnFormula>PERCENTRANK([Anaerobic2],V2)</calculatedColumnFormula>
    </tableColumn>
    <tableColumn id="21" name="Anaerobic2" dataDxfId="2">
      <calculatedColumnFormula>SUM(Table24627[[#This Row],[10yd PR]]*0.2+Table24627[[#This Row],[40yd PR]]*0.2+Table24627[[#This Row],[20yd Shuttle PR]]*0.2+Table24627[[#This Row],[VJ PR]]*0.4)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le2462548" displayName="Table2462548" ref="A1:Y11" totalsRowShown="0" headerRowDxfId="28" dataDxfId="27" headerRowCellStyle="Good">
  <autoFilter ref="A1:Y11"/>
  <sortState ref="A2:S11">
    <sortCondition descending="1" ref="I1:I11"/>
  </sortState>
  <tableColumns count="25">
    <tableColumn id="2" name="First" dataDxfId="26"/>
    <tableColumn id="3" name="10yd" dataDxfId="25"/>
    <tableColumn id="1" name="10yd PR" dataDxfId="24" dataCellStyle="Percent">
      <calculatedColumnFormula>1-PERCENTRANK(B$2:B$11,B2)</calculatedColumnFormula>
    </tableColumn>
    <tableColumn id="4" name="40yd" dataDxfId="23"/>
    <tableColumn id="6" name="40yd PR" dataDxfId="22" dataCellStyle="Percent">
      <calculatedColumnFormula>1-PERCENTRANK(D$2:D$11,D2)</calculatedColumnFormula>
    </tableColumn>
    <tableColumn id="5" name="flying 30yd" dataDxfId="21"/>
    <tableColumn id="8" name="Flying 30yd PR" dataDxfId="20" dataCellStyle="Percent">
      <calculatedColumnFormula>1-PERCENTRANK(F$2:F$11,F2)</calculatedColumnFormula>
    </tableColumn>
    <tableColumn id="10" name="20yd shuttle" dataDxfId="19"/>
    <tableColumn id="9" name="20yd Shuttle PR" dataDxfId="18">
      <calculatedColumnFormula>1-PERCENTRANK(H$2:H$11,H2)</calculatedColumnFormula>
    </tableColumn>
    <tableColumn id="7" name="Vertical Jump" dataDxfId="17"/>
    <tableColumn id="11" name="VJ PR" dataDxfId="16" dataCellStyle="Percent">
      <calculatedColumnFormula>PERCENTRANK(J$2:J$11,J2)</calculatedColumnFormula>
    </tableColumn>
    <tableColumn id="13" name="Conditioning" dataDxfId="15"/>
    <tableColumn id="16" name="Conditioning PR">
      <calculatedColumnFormula>1-PERCENTRANK(L$2:L$11,L2)</calculatedColumnFormula>
    </tableColumn>
    <tableColumn id="12" name="Resting HR" dataDxfId="14"/>
    <tableColumn id="17" name="Resting HR PR" dataDxfId="13">
      <calculatedColumnFormula>1-PERCENTRANK(N$2:N$11,N2)</calculatedColumnFormula>
    </tableColumn>
    <tableColumn id="14" name="HRR" dataDxfId="12"/>
    <tableColumn id="18" name="HRR PR" dataDxfId="11">
      <calculatedColumnFormula>PERCENTRANK(P$2:P$11,P2)</calculatedColumnFormula>
    </tableColumn>
    <tableColumn id="19" name="HRV" dataDxfId="10"/>
    <tableColumn id="15" name="HRV PR" dataDxfId="9">
      <calculatedColumnFormula>PERCENTRANK(R$2:R$11,R2)</calculatedColumnFormula>
    </tableColumn>
    <tableColumn id="20" name="Speed Index" dataDxfId="8">
      <calculatedColumnFormula>SUM(C2*0.3+E2*0.4+G2*0.3)*10</calculatedColumnFormula>
    </tableColumn>
    <tableColumn id="21" name="Power Index" dataDxfId="7">
      <calculatedColumnFormula>SUM(C2*0.2+I2*0.2+K2*0.6)*10</calculatedColumnFormula>
    </tableColumn>
    <tableColumn id="22" name="Conditioning Index" dataDxfId="6">
      <calculatedColumnFormula>SUM(M2*0.4+O2*0.2+Q2*0.2+S2*0.2)*10</calculatedColumnFormula>
    </tableColumn>
    <tableColumn id="24" name="Recovery Index" dataDxfId="5">
      <calculatedColumnFormula>SUM(S2*0.5+Q2*0.3+O2*0.2)*10</calculatedColumnFormula>
    </tableColumn>
    <tableColumn id="23" name="Aerobic " dataDxfId="4"/>
    <tableColumn id="25" name="Anaerobic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pane ySplit="1" topLeftCell="A2" activePane="bottomLeft" state="frozen"/>
      <selection pane="bottomLeft" activeCell="F20" sqref="F20"/>
    </sheetView>
  </sheetViews>
  <sheetFormatPr defaultRowHeight="15"/>
  <cols>
    <col min="1" max="1" width="11.42578125" style="5" bestFit="1" customWidth="1"/>
    <col min="2" max="3" width="15.7109375" style="5" customWidth="1"/>
    <col min="4" max="4" width="15.140625" style="5" bestFit="1" customWidth="1"/>
    <col min="5" max="5" width="16.42578125" style="5" bestFit="1" customWidth="1"/>
    <col min="6" max="6" width="17.7109375" style="5" bestFit="1" customWidth="1"/>
    <col min="7" max="7" width="17" bestFit="1" customWidth="1"/>
    <col min="8" max="8" width="16.5703125" customWidth="1"/>
    <col min="9" max="9" width="14.42578125" customWidth="1"/>
    <col min="10" max="10" width="14.5703125" customWidth="1"/>
  </cols>
  <sheetData>
    <row r="1" spans="1:10" s="1" customForma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14</v>
      </c>
      <c r="G1" s="3" t="s">
        <v>18</v>
      </c>
      <c r="H1" s="3" t="s">
        <v>15</v>
      </c>
      <c r="I1" s="3" t="s">
        <v>16</v>
      </c>
      <c r="J1" s="3" t="s">
        <v>17</v>
      </c>
    </row>
    <row r="2" spans="1:10">
      <c r="A2" s="6" t="s">
        <v>6</v>
      </c>
      <c r="B2" s="7">
        <v>1.84</v>
      </c>
      <c r="C2" s="7">
        <v>5.24</v>
      </c>
      <c r="D2" s="7">
        <f>SUM(C2-B2)</f>
        <v>3.4000000000000004</v>
      </c>
      <c r="E2" s="8">
        <v>4.49</v>
      </c>
      <c r="F2" s="8">
        <v>19.100000000000001</v>
      </c>
      <c r="G2" s="15">
        <v>1.4282407407407409E-2</v>
      </c>
      <c r="H2" s="12">
        <v>52</v>
      </c>
      <c r="I2" s="12">
        <v>48</v>
      </c>
      <c r="J2" s="16">
        <v>90.8</v>
      </c>
    </row>
    <row r="3" spans="1:10">
      <c r="A3" s="9" t="s">
        <v>13</v>
      </c>
      <c r="B3" s="7">
        <v>1.91</v>
      </c>
      <c r="C3" s="7">
        <v>5.43</v>
      </c>
      <c r="D3" s="7">
        <f>SUM(C3-B3)</f>
        <v>3.5199999999999996</v>
      </c>
      <c r="E3" s="7">
        <v>4.38</v>
      </c>
      <c r="F3" s="7">
        <v>13.8</v>
      </c>
      <c r="G3" s="13">
        <v>1.8888888888888889E-2</v>
      </c>
      <c r="H3" s="12">
        <v>54</v>
      </c>
      <c r="I3" s="12">
        <v>31</v>
      </c>
      <c r="J3" s="16">
        <v>85.4</v>
      </c>
    </row>
    <row r="4" spans="1:10">
      <c r="A4" s="9" t="s">
        <v>19</v>
      </c>
      <c r="B4" s="7">
        <v>1.9</v>
      </c>
      <c r="C4" s="7">
        <v>5.19</v>
      </c>
      <c r="D4" s="7">
        <v>3.29</v>
      </c>
      <c r="E4" s="7">
        <v>4.88</v>
      </c>
      <c r="F4" s="7">
        <v>17.8</v>
      </c>
      <c r="G4" s="15">
        <v>1.6122685185185184E-2</v>
      </c>
      <c r="H4" s="12">
        <v>55</v>
      </c>
      <c r="I4" s="12">
        <v>42</v>
      </c>
      <c r="J4" s="16">
        <v>85.1</v>
      </c>
    </row>
    <row r="5" spans="1:10">
      <c r="A5" s="9" t="s">
        <v>12</v>
      </c>
      <c r="B5" s="7">
        <v>1.82</v>
      </c>
      <c r="C5" s="7">
        <v>5.29</v>
      </c>
      <c r="D5" s="7">
        <f t="shared" ref="D5:D11" si="0">SUM(C5-B5)</f>
        <v>3.4699999999999998</v>
      </c>
      <c r="E5" s="7">
        <v>4.7</v>
      </c>
      <c r="F5" s="7">
        <v>12.4</v>
      </c>
      <c r="G5" s="14">
        <v>1.8240740740740741E-2</v>
      </c>
      <c r="H5" s="12">
        <v>60</v>
      </c>
      <c r="I5" s="12">
        <v>28</v>
      </c>
      <c r="J5" s="16">
        <v>83.9</v>
      </c>
    </row>
    <row r="6" spans="1:10">
      <c r="A6" s="9" t="s">
        <v>8</v>
      </c>
      <c r="B6" s="7">
        <v>1.88</v>
      </c>
      <c r="C6" s="7">
        <v>5.25</v>
      </c>
      <c r="D6" s="7">
        <f t="shared" si="0"/>
        <v>3.37</v>
      </c>
      <c r="E6" s="7">
        <v>4.58</v>
      </c>
      <c r="F6" s="7">
        <v>15</v>
      </c>
      <c r="G6" s="13">
        <v>1.6701388888888887E-2</v>
      </c>
      <c r="H6" s="12">
        <v>56</v>
      </c>
      <c r="I6" s="12">
        <v>36</v>
      </c>
      <c r="J6" s="16">
        <v>83.1</v>
      </c>
    </row>
    <row r="7" spans="1:10">
      <c r="A7" s="9" t="s">
        <v>10</v>
      </c>
      <c r="B7" s="7">
        <v>1.86</v>
      </c>
      <c r="C7" s="7">
        <v>5.15</v>
      </c>
      <c r="D7" s="7">
        <f t="shared" si="0"/>
        <v>3.29</v>
      </c>
      <c r="E7" s="7">
        <v>4.68</v>
      </c>
      <c r="F7" s="7">
        <v>15.4</v>
      </c>
      <c r="G7" s="15">
        <v>1.7743055555555557E-2</v>
      </c>
      <c r="H7" s="12">
        <v>54</v>
      </c>
      <c r="I7" s="12">
        <v>35</v>
      </c>
      <c r="J7" s="16">
        <v>83.1</v>
      </c>
    </row>
    <row r="8" spans="1:10">
      <c r="A8" s="9" t="s">
        <v>5</v>
      </c>
      <c r="B8" s="7">
        <v>1.82</v>
      </c>
      <c r="C8" s="7">
        <v>5.08</v>
      </c>
      <c r="D8" s="7">
        <f t="shared" si="0"/>
        <v>3.26</v>
      </c>
      <c r="E8" s="8">
        <v>4.22</v>
      </c>
      <c r="F8" s="7">
        <v>16.100000000000001</v>
      </c>
      <c r="G8" s="15">
        <v>1.9363425925925926E-2</v>
      </c>
      <c r="H8" s="12">
        <v>54</v>
      </c>
      <c r="I8" s="12">
        <v>26</v>
      </c>
      <c r="J8" s="16">
        <v>82.6</v>
      </c>
    </row>
    <row r="9" spans="1:10">
      <c r="A9" s="9" t="s">
        <v>11</v>
      </c>
      <c r="B9" s="7">
        <v>1.9</v>
      </c>
      <c r="C9" s="7">
        <v>5.33</v>
      </c>
      <c r="D9" s="7">
        <f t="shared" si="0"/>
        <v>3.43</v>
      </c>
      <c r="E9" s="8">
        <v>4.46</v>
      </c>
      <c r="F9" s="8">
        <v>13.9</v>
      </c>
      <c r="G9" s="14">
        <v>1.667824074074074E-2</v>
      </c>
      <c r="H9" s="12">
        <v>63</v>
      </c>
      <c r="I9" s="12">
        <v>34</v>
      </c>
      <c r="J9" s="16">
        <v>80.2</v>
      </c>
    </row>
    <row r="10" spans="1:10">
      <c r="A10" s="9" t="s">
        <v>7</v>
      </c>
      <c r="B10" s="7">
        <v>1.95</v>
      </c>
      <c r="C10" s="7">
        <v>5.37</v>
      </c>
      <c r="D10" s="7">
        <f t="shared" si="0"/>
        <v>3.42</v>
      </c>
      <c r="E10" s="7">
        <v>4.79</v>
      </c>
      <c r="F10" s="7">
        <v>13</v>
      </c>
      <c r="G10" s="14">
        <v>2.1041666666666667E-2</v>
      </c>
      <c r="H10" s="12">
        <v>61</v>
      </c>
      <c r="I10" s="12">
        <v>14</v>
      </c>
      <c r="J10" s="16">
        <v>78</v>
      </c>
    </row>
    <row r="11" spans="1:10">
      <c r="A11" s="9" t="s">
        <v>9</v>
      </c>
      <c r="B11" s="7">
        <v>1.9</v>
      </c>
      <c r="C11" s="7">
        <v>5.32</v>
      </c>
      <c r="D11" s="7">
        <f t="shared" si="0"/>
        <v>3.4200000000000004</v>
      </c>
      <c r="E11" s="7">
        <v>4.53</v>
      </c>
      <c r="F11" s="7">
        <v>18</v>
      </c>
      <c r="G11" s="13">
        <v>2.0729166666666667E-2</v>
      </c>
      <c r="H11" s="12">
        <v>72</v>
      </c>
      <c r="I11" s="12">
        <v>20</v>
      </c>
      <c r="J11" s="16">
        <v>73.3</v>
      </c>
    </row>
    <row r="12" spans="1:10">
      <c r="H12" s="11"/>
    </row>
    <row r="13" spans="1:10">
      <c r="A13" s="5" t="s">
        <v>29</v>
      </c>
      <c r="B13" s="5">
        <f t="shared" ref="B13:J13" si="1">MIN(B2)</f>
        <v>1.84</v>
      </c>
      <c r="C13" s="5">
        <f t="shared" si="1"/>
        <v>5.24</v>
      </c>
      <c r="D13" s="5">
        <f t="shared" si="1"/>
        <v>3.4000000000000004</v>
      </c>
      <c r="E13" s="5">
        <f t="shared" si="1"/>
        <v>4.49</v>
      </c>
      <c r="F13" s="5">
        <f t="shared" si="1"/>
        <v>19.100000000000001</v>
      </c>
      <c r="G13" s="20">
        <f t="shared" si="1"/>
        <v>1.4282407407407409E-2</v>
      </c>
      <c r="H13" s="5">
        <f t="shared" si="1"/>
        <v>52</v>
      </c>
      <c r="I13" s="5">
        <f t="shared" si="1"/>
        <v>48</v>
      </c>
      <c r="J13" s="5">
        <f t="shared" si="1"/>
        <v>90.8</v>
      </c>
    </row>
    <row r="14" spans="1:10">
      <c r="A14" s="5" t="s">
        <v>30</v>
      </c>
      <c r="B14" s="18">
        <f t="shared" ref="B14:J14" si="2">AVERAGE(B2:B11)</f>
        <v>1.8780000000000001</v>
      </c>
      <c r="C14" s="18">
        <f t="shared" si="2"/>
        <v>5.2649999999999988</v>
      </c>
      <c r="D14" s="18">
        <f t="shared" si="2"/>
        <v>3.3870000000000005</v>
      </c>
      <c r="E14" s="18">
        <f t="shared" si="2"/>
        <v>4.5709999999999997</v>
      </c>
      <c r="F14" s="19">
        <f t="shared" si="2"/>
        <v>15.45</v>
      </c>
      <c r="G14" s="20">
        <f t="shared" si="2"/>
        <v>1.7979166666666664E-2</v>
      </c>
      <c r="H14" s="5">
        <f t="shared" si="2"/>
        <v>58.1</v>
      </c>
      <c r="I14" s="5">
        <f t="shared" si="2"/>
        <v>31.4</v>
      </c>
      <c r="J14" s="19">
        <f t="shared" si="2"/>
        <v>82.55</v>
      </c>
    </row>
    <row r="15" spans="1:10">
      <c r="A15" s="5" t="s">
        <v>31</v>
      </c>
      <c r="B15" s="5">
        <f t="shared" ref="B15:J15" si="3">MAX(B2:B11)</f>
        <v>1.95</v>
      </c>
      <c r="C15" s="5">
        <f t="shared" si="3"/>
        <v>5.43</v>
      </c>
      <c r="D15" s="5">
        <f t="shared" si="3"/>
        <v>3.5199999999999996</v>
      </c>
      <c r="E15" s="5">
        <f t="shared" si="3"/>
        <v>4.88</v>
      </c>
      <c r="F15" s="5">
        <f t="shared" si="3"/>
        <v>19.100000000000001</v>
      </c>
      <c r="G15" s="20">
        <f t="shared" si="3"/>
        <v>2.1041666666666667E-2</v>
      </c>
      <c r="H15" s="5">
        <f t="shared" si="3"/>
        <v>72</v>
      </c>
      <c r="I15" s="5">
        <f t="shared" si="3"/>
        <v>48</v>
      </c>
      <c r="J15" s="5">
        <f t="shared" si="3"/>
        <v>90.8</v>
      </c>
    </row>
    <row r="16" spans="1:10">
      <c r="A16" s="5" t="s">
        <v>32</v>
      </c>
      <c r="B16" s="18">
        <f t="shared" ref="B16:J16" si="4">STDEV(B2:B11)</f>
        <v>4.2373996218855146E-2</v>
      </c>
      <c r="C16" s="18">
        <f t="shared" si="4"/>
        <v>0.10543560435956463</v>
      </c>
      <c r="D16" s="18">
        <f t="shared" si="4"/>
        <v>8.4333992092288701E-2</v>
      </c>
      <c r="E16" s="18">
        <f t="shared" si="4"/>
        <v>0.19784674203365935</v>
      </c>
      <c r="F16" s="18">
        <f t="shared" si="4"/>
        <v>2.2707071830403702</v>
      </c>
      <c r="G16" s="20">
        <f t="shared" si="4"/>
        <v>2.1146846559659234E-3</v>
      </c>
      <c r="H16" s="18">
        <f t="shared" si="4"/>
        <v>6.0635523141692005</v>
      </c>
      <c r="I16" s="18">
        <f t="shared" si="4"/>
        <v>10.013324456276578</v>
      </c>
      <c r="J16" s="18">
        <f t="shared" si="4"/>
        <v>4.6774280682158365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pane ySplit="1" topLeftCell="A2" activePane="bottomLeft" state="frozen"/>
      <selection pane="bottomLeft" activeCell="G17" sqref="G17"/>
    </sheetView>
  </sheetViews>
  <sheetFormatPr defaultRowHeight="15"/>
  <cols>
    <col min="1" max="1" width="11.42578125" style="5" bestFit="1" customWidth="1"/>
    <col min="2" max="2" width="15.7109375" style="5" hidden="1" customWidth="1"/>
    <col min="3" max="3" width="15.7109375" style="5" customWidth="1"/>
    <col min="4" max="4" width="15.7109375" style="5" hidden="1" customWidth="1"/>
    <col min="5" max="5" width="15.7109375" style="5" customWidth="1"/>
    <col min="6" max="6" width="15.140625" style="5" hidden="1" customWidth="1"/>
    <col min="7" max="7" width="18.28515625" style="5" bestFit="1" customWidth="1"/>
    <col min="8" max="8" width="16.42578125" style="5" hidden="1" customWidth="1"/>
    <col min="9" max="9" width="19.42578125" style="5" bestFit="1" customWidth="1"/>
    <col min="10" max="10" width="17.7109375" style="5" hidden="1" customWidth="1"/>
    <col min="11" max="11" width="17.7109375" style="5" customWidth="1"/>
    <col min="12" max="12" width="17" hidden="1" customWidth="1"/>
    <col min="13" max="13" width="19.85546875" bestFit="1" customWidth="1"/>
    <col min="14" max="14" width="16.5703125" hidden="1" customWidth="1"/>
    <col min="15" max="15" width="17.85546875" bestFit="1" customWidth="1"/>
    <col min="16" max="16" width="14.42578125" hidden="1" customWidth="1"/>
    <col min="17" max="17" width="14.42578125" customWidth="1"/>
    <col min="18" max="18" width="14.42578125" hidden="1" customWidth="1"/>
    <col min="19" max="19" width="14.5703125" customWidth="1"/>
  </cols>
  <sheetData>
    <row r="1" spans="1:19" s="1" customFormat="1">
      <c r="A1" s="1" t="s">
        <v>0</v>
      </c>
      <c r="B1" s="2" t="s">
        <v>1</v>
      </c>
      <c r="C1" s="2" t="s">
        <v>20</v>
      </c>
      <c r="D1" s="2" t="s">
        <v>2</v>
      </c>
      <c r="E1" s="2" t="s">
        <v>21</v>
      </c>
      <c r="F1" s="2" t="s">
        <v>3</v>
      </c>
      <c r="G1" s="2" t="s">
        <v>22</v>
      </c>
      <c r="H1" s="2" t="s">
        <v>4</v>
      </c>
      <c r="I1" s="2" t="s">
        <v>23</v>
      </c>
      <c r="J1" s="2" t="s">
        <v>14</v>
      </c>
      <c r="K1" s="2" t="s">
        <v>24</v>
      </c>
      <c r="L1" s="3" t="s">
        <v>18</v>
      </c>
      <c r="M1" s="3" t="s">
        <v>25</v>
      </c>
      <c r="N1" s="3" t="s">
        <v>15</v>
      </c>
      <c r="O1" s="3" t="s">
        <v>26</v>
      </c>
      <c r="P1" s="3" t="s">
        <v>16</v>
      </c>
      <c r="Q1" s="3" t="s">
        <v>27</v>
      </c>
      <c r="R1" s="3" t="s">
        <v>17</v>
      </c>
      <c r="S1" s="3" t="s">
        <v>28</v>
      </c>
    </row>
    <row r="2" spans="1:19">
      <c r="A2" s="9" t="s">
        <v>5</v>
      </c>
      <c r="B2" s="7">
        <v>1.82</v>
      </c>
      <c r="C2" s="21">
        <f>1-PERCENTRANK(B$2:B$11,B2)</f>
        <v>1</v>
      </c>
      <c r="D2" s="7">
        <v>5.08</v>
      </c>
      <c r="E2" s="21">
        <f>1-PERCENTRANK(D$2:D$11,D2)</f>
        <v>1</v>
      </c>
      <c r="F2" s="7">
        <f>SUM(D2-B2)</f>
        <v>3.26</v>
      </c>
      <c r="G2" s="21">
        <f>1-PERCENTRANK(F$2:F$11,F2)</f>
        <v>1</v>
      </c>
      <c r="H2" s="8">
        <v>4.22</v>
      </c>
      <c r="I2" s="22">
        <f>1-PERCENTRANK(H$2:H$11,H2)</f>
        <v>1</v>
      </c>
      <c r="J2" s="7">
        <v>16.100000000000001</v>
      </c>
      <c r="K2" s="21">
        <f>PERCENTRANK(J$2:J$11,J2)</f>
        <v>0.66600000000000004</v>
      </c>
      <c r="L2" s="15">
        <v>1.9363425925925926E-2</v>
      </c>
      <c r="M2" s="22">
        <f>1-PERCENTRANK(L$2:L$11,L2)</f>
        <v>0.22299999999999998</v>
      </c>
      <c r="N2" s="12">
        <v>54</v>
      </c>
      <c r="O2" s="25">
        <f>1-PERCENTRANK(N$2:N$11,N2)</f>
        <v>0.88900000000000001</v>
      </c>
      <c r="P2" s="12">
        <v>26</v>
      </c>
      <c r="Q2" s="25">
        <f>PERCENTRANK(P$2:P$11,P2)</f>
        <v>0.222</v>
      </c>
      <c r="R2" s="16">
        <v>82.6</v>
      </c>
      <c r="S2" s="25">
        <f>PERCENTRANK(R$2:R$11,R2)</f>
        <v>0.33300000000000002</v>
      </c>
    </row>
    <row r="3" spans="1:19">
      <c r="A3" s="9" t="s">
        <v>13</v>
      </c>
      <c r="B3" s="7">
        <v>1.91</v>
      </c>
      <c r="C3" s="21">
        <f t="shared" ref="C3:C11" si="0">1-PERCENTRANK(B$2:B$11,B3)</f>
        <v>0.11199999999999999</v>
      </c>
      <c r="D3" s="7">
        <v>5.43</v>
      </c>
      <c r="E3" s="21">
        <f t="shared" ref="E3" si="1">1-PERCENTRANK(D$2:D$11,D3)</f>
        <v>0</v>
      </c>
      <c r="F3" s="7">
        <f>SUM(D3-B3)</f>
        <v>3.5199999999999996</v>
      </c>
      <c r="G3" s="21">
        <f t="shared" ref="G3" si="2">1-PERCENTRANK(F$2:F$11,F3)</f>
        <v>0</v>
      </c>
      <c r="H3" s="7">
        <v>4.38</v>
      </c>
      <c r="I3" s="22">
        <f t="shared" ref="I3" si="3">1-PERCENTRANK(H$2:H$11,H3)</f>
        <v>0.88900000000000001</v>
      </c>
      <c r="J3" s="7">
        <v>13.8</v>
      </c>
      <c r="K3" s="21">
        <f t="shared" ref="K3:K11" si="4">PERCENTRANK(J$2:J$11,J3)</f>
        <v>0.222</v>
      </c>
      <c r="L3" s="13">
        <v>1.8888888888888889E-2</v>
      </c>
      <c r="M3" s="23">
        <f t="shared" ref="M3:M11" si="5">1-PERCENTRANK(L$2:L$11,L3)</f>
        <v>0.33399999999999996</v>
      </c>
      <c r="N3" s="12">
        <v>54</v>
      </c>
      <c r="O3" s="25">
        <f t="shared" ref="O3:O11" si="6">1-PERCENTRANK(N$2:N$11,N3)</f>
        <v>0.88900000000000001</v>
      </c>
      <c r="P3" s="12">
        <v>31</v>
      </c>
      <c r="Q3" s="25">
        <f t="shared" ref="Q3:S11" si="7">PERCENTRANK(P$2:P$11,P3)</f>
        <v>0.44400000000000001</v>
      </c>
      <c r="R3" s="16">
        <v>85.4</v>
      </c>
      <c r="S3" s="25">
        <f t="shared" si="7"/>
        <v>0.88800000000000001</v>
      </c>
    </row>
    <row r="4" spans="1:19">
      <c r="A4" s="9" t="s">
        <v>9</v>
      </c>
      <c r="B4" s="7">
        <v>1.9</v>
      </c>
      <c r="C4" s="21">
        <f t="shared" si="0"/>
        <v>0.44499999999999995</v>
      </c>
      <c r="D4" s="7">
        <v>5.32</v>
      </c>
      <c r="E4" s="21">
        <f t="shared" ref="E4" si="8">1-PERCENTRANK(D$2:D$11,D4)</f>
        <v>0.33399999999999996</v>
      </c>
      <c r="F4" s="7">
        <f>SUM(D4-B4)</f>
        <v>3.4200000000000004</v>
      </c>
      <c r="G4" s="21">
        <f t="shared" ref="G4" si="9">1-PERCENTRANK(F$2:F$11,F4)</f>
        <v>0.33399999999999996</v>
      </c>
      <c r="H4" s="7">
        <v>4.53</v>
      </c>
      <c r="I4" s="22">
        <f t="shared" ref="I4" si="10">1-PERCENTRANK(H$2:H$11,H4)</f>
        <v>0.55600000000000005</v>
      </c>
      <c r="J4" s="7">
        <v>18</v>
      </c>
      <c r="K4" s="21">
        <f t="shared" si="4"/>
        <v>0.88800000000000001</v>
      </c>
      <c r="L4" s="13">
        <v>2.0729166666666667E-2</v>
      </c>
      <c r="M4" s="23">
        <f t="shared" si="5"/>
        <v>0.11199999999999999</v>
      </c>
      <c r="N4" s="12">
        <v>72</v>
      </c>
      <c r="O4" s="25">
        <f t="shared" si="6"/>
        <v>0</v>
      </c>
      <c r="P4" s="12">
        <v>20</v>
      </c>
      <c r="Q4" s="25">
        <f t="shared" si="7"/>
        <v>0.111</v>
      </c>
      <c r="R4" s="16">
        <v>73.3</v>
      </c>
      <c r="S4" s="25">
        <f t="shared" si="7"/>
        <v>0</v>
      </c>
    </row>
    <row r="5" spans="1:19">
      <c r="A5" s="9" t="s">
        <v>19</v>
      </c>
      <c r="B5" s="7">
        <v>1.9</v>
      </c>
      <c r="C5" s="21">
        <f t="shared" si="0"/>
        <v>0.44499999999999995</v>
      </c>
      <c r="D5" s="7">
        <v>5.19</v>
      </c>
      <c r="E5" s="21">
        <f t="shared" ref="E5" si="11">1-PERCENTRANK(D$2:D$11,D5)</f>
        <v>0.77800000000000002</v>
      </c>
      <c r="F5" s="7">
        <v>3.29</v>
      </c>
      <c r="G5" s="21">
        <f t="shared" ref="G5" si="12">1-PERCENTRANK(F$2:F$11,F5)</f>
        <v>0.88900000000000001</v>
      </c>
      <c r="H5" s="7">
        <v>4.88</v>
      </c>
      <c r="I5" s="22">
        <f t="shared" ref="I5" si="13">1-PERCENTRANK(H$2:H$11,H5)</f>
        <v>0</v>
      </c>
      <c r="J5" s="7">
        <v>17.8</v>
      </c>
      <c r="K5" s="21">
        <f t="shared" si="4"/>
        <v>0.77700000000000002</v>
      </c>
      <c r="L5" s="15">
        <v>1.6122685185185184E-2</v>
      </c>
      <c r="M5" s="22">
        <f t="shared" si="5"/>
        <v>0.88900000000000001</v>
      </c>
      <c r="N5" s="12">
        <v>55</v>
      </c>
      <c r="O5" s="25">
        <f t="shared" si="6"/>
        <v>0.55600000000000005</v>
      </c>
      <c r="P5" s="12">
        <v>42</v>
      </c>
      <c r="Q5" s="25">
        <f t="shared" si="7"/>
        <v>0.88800000000000001</v>
      </c>
      <c r="R5" s="16">
        <v>85.1</v>
      </c>
      <c r="S5" s="25">
        <f t="shared" si="7"/>
        <v>0.77700000000000002</v>
      </c>
    </row>
    <row r="6" spans="1:19">
      <c r="A6" s="9" t="s">
        <v>7</v>
      </c>
      <c r="B6" s="7">
        <v>1.95</v>
      </c>
      <c r="C6" s="21">
        <f t="shared" si="0"/>
        <v>0</v>
      </c>
      <c r="D6" s="7">
        <v>5.37</v>
      </c>
      <c r="E6" s="21">
        <f t="shared" ref="E6" si="14">1-PERCENTRANK(D$2:D$11,D6)</f>
        <v>0.11199999999999999</v>
      </c>
      <c r="F6" s="7">
        <f t="shared" ref="F6:F11" si="15">SUM(D6-B6)</f>
        <v>3.42</v>
      </c>
      <c r="G6" s="21">
        <f t="shared" ref="G6" si="16">1-PERCENTRANK(F$2:F$11,F6)</f>
        <v>0.44499999999999995</v>
      </c>
      <c r="H6" s="7">
        <v>4.79</v>
      </c>
      <c r="I6" s="22">
        <f t="shared" ref="I6" si="17">1-PERCENTRANK(H$2:H$11,H6)</f>
        <v>0.11199999999999999</v>
      </c>
      <c r="J6" s="7">
        <v>13</v>
      </c>
      <c r="K6" s="21">
        <f t="shared" si="4"/>
        <v>0.111</v>
      </c>
      <c r="L6" s="14">
        <v>2.1041666666666667E-2</v>
      </c>
      <c r="M6" s="24">
        <f t="shared" si="5"/>
        <v>0</v>
      </c>
      <c r="N6" s="12">
        <v>61</v>
      </c>
      <c r="O6" s="25">
        <f t="shared" si="6"/>
        <v>0.22299999999999998</v>
      </c>
      <c r="P6" s="12">
        <v>14</v>
      </c>
      <c r="Q6" s="25">
        <f t="shared" si="7"/>
        <v>0</v>
      </c>
      <c r="R6" s="16">
        <v>78</v>
      </c>
      <c r="S6" s="25">
        <f t="shared" si="7"/>
        <v>0.111</v>
      </c>
    </row>
    <row r="7" spans="1:19">
      <c r="A7" s="9" t="s">
        <v>12</v>
      </c>
      <c r="B7" s="7">
        <v>1.82</v>
      </c>
      <c r="C7" s="21">
        <f t="shared" si="0"/>
        <v>1</v>
      </c>
      <c r="D7" s="7">
        <v>5.29</v>
      </c>
      <c r="E7" s="21">
        <f t="shared" ref="E7" si="18">1-PERCENTRANK(D$2:D$11,D7)</f>
        <v>0.44499999999999995</v>
      </c>
      <c r="F7" s="7">
        <f t="shared" si="15"/>
        <v>3.4699999999999998</v>
      </c>
      <c r="G7" s="21">
        <f t="shared" ref="G7" si="19">1-PERCENTRANK(F$2:F$11,F7)</f>
        <v>0.11199999999999999</v>
      </c>
      <c r="H7" s="7">
        <v>4.7</v>
      </c>
      <c r="I7" s="22">
        <f t="shared" ref="I7" si="20">1-PERCENTRANK(H$2:H$11,H7)</f>
        <v>0.22299999999999998</v>
      </c>
      <c r="J7" s="7">
        <v>12.4</v>
      </c>
      <c r="K7" s="21">
        <f t="shared" si="4"/>
        <v>0</v>
      </c>
      <c r="L7" s="14">
        <v>1.8240740740740741E-2</v>
      </c>
      <c r="M7" s="24">
        <f t="shared" si="5"/>
        <v>0.44499999999999995</v>
      </c>
      <c r="N7" s="12">
        <v>60</v>
      </c>
      <c r="O7" s="25">
        <f t="shared" si="6"/>
        <v>0.33399999999999996</v>
      </c>
      <c r="P7" s="12">
        <v>28</v>
      </c>
      <c r="Q7" s="25">
        <f t="shared" si="7"/>
        <v>0.33300000000000002</v>
      </c>
      <c r="R7" s="16">
        <v>83.9</v>
      </c>
      <c r="S7" s="25">
        <f t="shared" si="7"/>
        <v>0.66600000000000004</v>
      </c>
    </row>
    <row r="8" spans="1:19">
      <c r="A8" s="9" t="s">
        <v>10</v>
      </c>
      <c r="B8" s="7">
        <v>1.86</v>
      </c>
      <c r="C8" s="21">
        <f t="shared" si="0"/>
        <v>0.66700000000000004</v>
      </c>
      <c r="D8" s="7">
        <v>5.15</v>
      </c>
      <c r="E8" s="21">
        <f t="shared" ref="E8" si="21">1-PERCENTRANK(D$2:D$11,D8)</f>
        <v>0.88900000000000001</v>
      </c>
      <c r="F8" s="7">
        <f t="shared" si="15"/>
        <v>3.29</v>
      </c>
      <c r="G8" s="21">
        <f t="shared" ref="G8" si="22">1-PERCENTRANK(F$2:F$11,F8)</f>
        <v>0.88900000000000001</v>
      </c>
      <c r="H8" s="7">
        <v>4.68</v>
      </c>
      <c r="I8" s="22">
        <f t="shared" ref="I8" si="23">1-PERCENTRANK(H$2:H$11,H8)</f>
        <v>0.33399999999999996</v>
      </c>
      <c r="J8" s="7">
        <v>15.4</v>
      </c>
      <c r="K8" s="21">
        <f t="shared" si="4"/>
        <v>0.55500000000000005</v>
      </c>
      <c r="L8" s="15">
        <v>1.7743055555555557E-2</v>
      </c>
      <c r="M8" s="22">
        <f t="shared" si="5"/>
        <v>0.55600000000000005</v>
      </c>
      <c r="N8" s="12">
        <v>54</v>
      </c>
      <c r="O8" s="25">
        <f t="shared" si="6"/>
        <v>0.88900000000000001</v>
      </c>
      <c r="P8" s="12">
        <v>35</v>
      </c>
      <c r="Q8" s="25">
        <f t="shared" si="7"/>
        <v>0.66600000000000004</v>
      </c>
      <c r="R8" s="16">
        <v>83.1</v>
      </c>
      <c r="S8" s="25">
        <f t="shared" si="7"/>
        <v>0.44400000000000001</v>
      </c>
    </row>
    <row r="9" spans="1:19">
      <c r="A9" s="9" t="s">
        <v>8</v>
      </c>
      <c r="B9" s="7">
        <v>1.88</v>
      </c>
      <c r="C9" s="21">
        <f t="shared" si="0"/>
        <v>0.55600000000000005</v>
      </c>
      <c r="D9" s="7">
        <v>5.25</v>
      </c>
      <c r="E9" s="21">
        <f t="shared" ref="E9" si="24">1-PERCENTRANK(D$2:D$11,D9)</f>
        <v>0.55600000000000005</v>
      </c>
      <c r="F9" s="7">
        <f t="shared" si="15"/>
        <v>3.37</v>
      </c>
      <c r="G9" s="21">
        <f t="shared" ref="G9" si="25">1-PERCENTRANK(F$2:F$11,F9)</f>
        <v>0.66700000000000004</v>
      </c>
      <c r="H9" s="7">
        <v>4.58</v>
      </c>
      <c r="I9" s="22">
        <f t="shared" ref="I9" si="26">1-PERCENTRANK(H$2:H$11,H9)</f>
        <v>0.44499999999999995</v>
      </c>
      <c r="J9" s="7">
        <v>15</v>
      </c>
      <c r="K9" s="21">
        <f t="shared" si="4"/>
        <v>0.44400000000000001</v>
      </c>
      <c r="L9" s="13">
        <v>1.6701388888888887E-2</v>
      </c>
      <c r="M9" s="23">
        <f t="shared" si="5"/>
        <v>0.66700000000000004</v>
      </c>
      <c r="N9" s="12">
        <v>56</v>
      </c>
      <c r="O9" s="25">
        <f t="shared" si="6"/>
        <v>0.44499999999999995</v>
      </c>
      <c r="P9" s="12">
        <v>36</v>
      </c>
      <c r="Q9" s="25">
        <f t="shared" si="7"/>
        <v>0.77700000000000002</v>
      </c>
      <c r="R9" s="16">
        <v>83.1</v>
      </c>
      <c r="S9" s="25">
        <f t="shared" si="7"/>
        <v>0.44400000000000001</v>
      </c>
    </row>
    <row r="10" spans="1:19">
      <c r="A10" s="6" t="s">
        <v>6</v>
      </c>
      <c r="B10" s="7">
        <v>1.84</v>
      </c>
      <c r="C10" s="21">
        <f t="shared" si="0"/>
        <v>0.77800000000000002</v>
      </c>
      <c r="D10" s="7">
        <v>5.24</v>
      </c>
      <c r="E10" s="21">
        <f t="shared" ref="E10" si="27">1-PERCENTRANK(D$2:D$11,D10)</f>
        <v>0.66700000000000004</v>
      </c>
      <c r="F10" s="7">
        <f t="shared" si="15"/>
        <v>3.4000000000000004</v>
      </c>
      <c r="G10" s="21">
        <f t="shared" ref="G10" si="28">1-PERCENTRANK(F$2:F$11,F10)</f>
        <v>0.55600000000000005</v>
      </c>
      <c r="H10" s="8">
        <v>4.49</v>
      </c>
      <c r="I10" s="22">
        <f t="shared" ref="I10" si="29">1-PERCENTRANK(H$2:H$11,H10)</f>
        <v>0.66700000000000004</v>
      </c>
      <c r="J10" s="8">
        <v>19.100000000000001</v>
      </c>
      <c r="K10" s="21">
        <f t="shared" si="4"/>
        <v>1</v>
      </c>
      <c r="L10" s="15">
        <v>1.4282407407407409E-2</v>
      </c>
      <c r="M10" s="22">
        <f t="shared" si="5"/>
        <v>1</v>
      </c>
      <c r="N10" s="12">
        <v>52</v>
      </c>
      <c r="O10" s="25">
        <f t="shared" si="6"/>
        <v>1</v>
      </c>
      <c r="P10" s="12">
        <v>48</v>
      </c>
      <c r="Q10" s="25">
        <f t="shared" si="7"/>
        <v>1</v>
      </c>
      <c r="R10" s="16">
        <v>90.8</v>
      </c>
      <c r="S10" s="25">
        <f t="shared" si="7"/>
        <v>1</v>
      </c>
    </row>
    <row r="11" spans="1:19">
      <c r="A11" s="9" t="s">
        <v>11</v>
      </c>
      <c r="B11" s="7">
        <v>1.9</v>
      </c>
      <c r="C11" s="21">
        <f t="shared" si="0"/>
        <v>0.44499999999999995</v>
      </c>
      <c r="D11" s="7">
        <v>5.33</v>
      </c>
      <c r="E11" s="21">
        <f t="shared" ref="E11" si="30">1-PERCENTRANK(D$2:D$11,D11)</f>
        <v>0.22299999999999998</v>
      </c>
      <c r="F11" s="7">
        <f t="shared" si="15"/>
        <v>3.43</v>
      </c>
      <c r="G11" s="21">
        <f t="shared" ref="G11" si="31">1-PERCENTRANK(F$2:F$11,F11)</f>
        <v>0.22299999999999998</v>
      </c>
      <c r="H11" s="8">
        <v>4.46</v>
      </c>
      <c r="I11" s="22">
        <f t="shared" ref="I11" si="32">1-PERCENTRANK(H$2:H$11,H11)</f>
        <v>0.77800000000000002</v>
      </c>
      <c r="J11" s="8">
        <v>13.9</v>
      </c>
      <c r="K11" s="21">
        <f t="shared" si="4"/>
        <v>0.33300000000000002</v>
      </c>
      <c r="L11" s="14">
        <v>1.667824074074074E-2</v>
      </c>
      <c r="M11" s="24">
        <f t="shared" si="5"/>
        <v>0.77800000000000002</v>
      </c>
      <c r="N11" s="12">
        <v>63</v>
      </c>
      <c r="O11" s="25">
        <f t="shared" si="6"/>
        <v>0.11199999999999999</v>
      </c>
      <c r="P11" s="12">
        <v>34</v>
      </c>
      <c r="Q11" s="25">
        <f t="shared" si="7"/>
        <v>0.55500000000000005</v>
      </c>
      <c r="R11" s="16">
        <v>80.2</v>
      </c>
      <c r="S11" s="25">
        <f t="shared" si="7"/>
        <v>0.222</v>
      </c>
    </row>
    <row r="12" spans="1:19">
      <c r="N12" s="11"/>
      <c r="O12" s="11"/>
    </row>
    <row r="13" spans="1:19">
      <c r="L13" s="17"/>
      <c r="N13" s="10"/>
      <c r="O13" s="10"/>
    </row>
    <row r="14" spans="1:19">
      <c r="N14" s="4"/>
      <c r="O14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W14"/>
  <sheetViews>
    <sheetView topLeftCell="G1" workbookViewId="0">
      <pane ySplit="1" topLeftCell="A6" activePane="bottomLeft" state="frozen"/>
      <selection pane="bottomLeft" activeCell="T6" sqref="T6"/>
    </sheetView>
  </sheetViews>
  <sheetFormatPr defaultRowHeight="15"/>
  <cols>
    <col min="1" max="1" width="11.42578125" style="5" bestFit="1" customWidth="1"/>
    <col min="2" max="2" width="15.7109375" style="5" hidden="1" customWidth="1"/>
    <col min="3" max="3" width="15.7109375" style="5" customWidth="1"/>
    <col min="4" max="4" width="15.7109375" style="5" hidden="1" customWidth="1"/>
    <col min="5" max="5" width="15.7109375" style="5" customWidth="1"/>
    <col min="6" max="6" width="15.140625" style="5" hidden="1" customWidth="1"/>
    <col min="7" max="7" width="18.28515625" style="5" bestFit="1" customWidth="1"/>
    <col min="8" max="8" width="16.42578125" style="5" hidden="1" customWidth="1"/>
    <col min="9" max="9" width="19.42578125" style="5" bestFit="1" customWidth="1"/>
    <col min="10" max="10" width="17.7109375" style="5" hidden="1" customWidth="1"/>
    <col min="11" max="11" width="17.7109375" style="5" customWidth="1"/>
    <col min="12" max="12" width="17" hidden="1" customWidth="1"/>
    <col min="13" max="13" width="19.85546875" bestFit="1" customWidth="1"/>
    <col min="14" max="14" width="16.5703125" hidden="1" customWidth="1"/>
    <col min="15" max="15" width="17.85546875" bestFit="1" customWidth="1"/>
    <col min="16" max="16" width="14.42578125" hidden="1" customWidth="1"/>
    <col min="17" max="17" width="14.42578125" customWidth="1"/>
    <col min="18" max="18" width="14.42578125" hidden="1" customWidth="1"/>
    <col min="19" max="19" width="14.5703125" customWidth="1"/>
    <col min="20" max="20" width="16.5703125" bestFit="1" customWidth="1"/>
    <col min="21" max="21" width="16.7109375" bestFit="1" customWidth="1"/>
    <col min="22" max="22" width="22.7109375" bestFit="1" customWidth="1"/>
    <col min="23" max="23" width="20.5703125" customWidth="1"/>
  </cols>
  <sheetData>
    <row r="1" spans="1:23" s="1" customFormat="1" ht="15.75" thickBot="1">
      <c r="A1" s="1" t="s">
        <v>0</v>
      </c>
      <c r="B1" s="2" t="s">
        <v>1</v>
      </c>
      <c r="C1" s="2" t="s">
        <v>20</v>
      </c>
      <c r="D1" s="2" t="s">
        <v>2</v>
      </c>
      <c r="E1" s="2" t="s">
        <v>21</v>
      </c>
      <c r="F1" s="2" t="s">
        <v>3</v>
      </c>
      <c r="G1" s="2" t="s">
        <v>22</v>
      </c>
      <c r="H1" s="2" t="s">
        <v>4</v>
      </c>
      <c r="I1" s="2" t="s">
        <v>23</v>
      </c>
      <c r="J1" s="2" t="s">
        <v>14</v>
      </c>
      <c r="K1" s="2" t="s">
        <v>24</v>
      </c>
      <c r="L1" s="3" t="s">
        <v>18</v>
      </c>
      <c r="M1" s="3" t="s">
        <v>25</v>
      </c>
      <c r="N1" s="3" t="s">
        <v>15</v>
      </c>
      <c r="O1" s="3" t="s">
        <v>26</v>
      </c>
      <c r="P1" s="3" t="s">
        <v>16</v>
      </c>
      <c r="Q1" s="3" t="s">
        <v>27</v>
      </c>
      <c r="R1" s="3" t="s">
        <v>17</v>
      </c>
      <c r="S1" s="3" t="s">
        <v>28</v>
      </c>
      <c r="T1" s="3" t="s">
        <v>33</v>
      </c>
      <c r="U1" s="3" t="s">
        <v>34</v>
      </c>
      <c r="V1" s="26" t="s">
        <v>35</v>
      </c>
      <c r="W1" s="3" t="s">
        <v>36</v>
      </c>
    </row>
    <row r="2" spans="1:23" ht="15.75" thickTop="1">
      <c r="A2" s="9" t="s">
        <v>5</v>
      </c>
      <c r="B2" s="7">
        <v>1.82</v>
      </c>
      <c r="C2" s="21">
        <f>1-PERCENTRANK(B$2:B$11,B2)</f>
        <v>1</v>
      </c>
      <c r="D2" s="7">
        <v>5.08</v>
      </c>
      <c r="E2" s="21">
        <f>1-PERCENTRANK(D$2:D$11,D2)</f>
        <v>1</v>
      </c>
      <c r="F2" s="7">
        <f>SUM(D2-B2)</f>
        <v>3.26</v>
      </c>
      <c r="G2" s="21">
        <f>1-PERCENTRANK(F$2:F$11,F2)</f>
        <v>1</v>
      </c>
      <c r="H2" s="8">
        <v>4.22</v>
      </c>
      <c r="I2" s="22">
        <f>1-PERCENTRANK(H$2:H$11,H2)</f>
        <v>1</v>
      </c>
      <c r="J2" s="7">
        <v>16.100000000000001</v>
      </c>
      <c r="K2" s="21">
        <f>PERCENTRANK(J$2:J$11,J2)</f>
        <v>0.66600000000000004</v>
      </c>
      <c r="L2" s="15">
        <v>1.9363425925925926E-2</v>
      </c>
      <c r="M2" s="22">
        <f>1-PERCENTRANK(L$2:L$11,L2)</f>
        <v>0.22299999999999998</v>
      </c>
      <c r="N2" s="12">
        <v>54</v>
      </c>
      <c r="O2" s="25">
        <f>1-PERCENTRANK(N$2:N$11,N2)</f>
        <v>0.88900000000000001</v>
      </c>
      <c r="P2" s="12">
        <v>26</v>
      </c>
      <c r="Q2" s="25">
        <f>PERCENTRANK(P$2:P$11,P2)</f>
        <v>0.222</v>
      </c>
      <c r="R2" s="16">
        <v>82.6</v>
      </c>
      <c r="S2" s="25">
        <f>PERCENTRANK(R$2:R$11,R2)</f>
        <v>0.33300000000000002</v>
      </c>
      <c r="T2" s="27">
        <f>SUM(C2*0.3+E2*0.4+G2*0.3)*10</f>
        <v>10</v>
      </c>
      <c r="U2" s="27">
        <f>SUM(C2*0.2+I2*0.2+K2*0.6)*10</f>
        <v>7.9960000000000004</v>
      </c>
      <c r="V2" s="27">
        <f>SUM(M2*0.4+O2*0.2+Q2*0.2+S2*0.2)*10</f>
        <v>3.7800000000000002</v>
      </c>
      <c r="W2" s="27">
        <f>SUM(S2*0.5+Q2*0.3+O2*0.2)*10</f>
        <v>4.109</v>
      </c>
    </row>
    <row r="3" spans="1:23">
      <c r="A3" s="9" t="s">
        <v>13</v>
      </c>
      <c r="B3" s="7">
        <v>1.91</v>
      </c>
      <c r="C3" s="21">
        <f t="shared" ref="C3:C11" si="0">1-PERCENTRANK(B$2:B$11,B3)</f>
        <v>0.11199999999999999</v>
      </c>
      <c r="D3" s="7">
        <v>5.43</v>
      </c>
      <c r="E3" s="21">
        <f t="shared" ref="E3:E11" si="1">1-PERCENTRANK(D$2:D$11,D3)</f>
        <v>0</v>
      </c>
      <c r="F3" s="7">
        <f>SUM(D3-B3)</f>
        <v>3.5199999999999996</v>
      </c>
      <c r="G3" s="21">
        <f t="shared" ref="G3:G11" si="2">1-PERCENTRANK(F$2:F$11,F3)</f>
        <v>0</v>
      </c>
      <c r="H3" s="7">
        <v>4.38</v>
      </c>
      <c r="I3" s="22">
        <f t="shared" ref="I3:I11" si="3">1-PERCENTRANK(H$2:H$11,H3)</f>
        <v>0.88900000000000001</v>
      </c>
      <c r="J3" s="7">
        <v>13.8</v>
      </c>
      <c r="K3" s="21">
        <f t="shared" ref="K3:K11" si="4">PERCENTRANK(J$2:J$11,J3)</f>
        <v>0.222</v>
      </c>
      <c r="L3" s="13">
        <v>1.8888888888888889E-2</v>
      </c>
      <c r="M3" s="23">
        <f t="shared" ref="M3:M11" si="5">1-PERCENTRANK(L$2:L$11,L3)</f>
        <v>0.33399999999999996</v>
      </c>
      <c r="N3" s="12">
        <v>54</v>
      </c>
      <c r="O3" s="25">
        <f t="shared" ref="O3:O11" si="6">1-PERCENTRANK(N$2:N$11,N3)</f>
        <v>0.88900000000000001</v>
      </c>
      <c r="P3" s="12">
        <v>31</v>
      </c>
      <c r="Q3" s="25">
        <f t="shared" ref="Q3:S11" si="7">PERCENTRANK(P$2:P$11,P3)</f>
        <v>0.44400000000000001</v>
      </c>
      <c r="R3" s="16">
        <v>85.4</v>
      </c>
      <c r="S3" s="25">
        <f t="shared" si="7"/>
        <v>0.88800000000000001</v>
      </c>
      <c r="T3" s="27">
        <f t="shared" ref="T3:T11" si="8">SUM(C3*0.3+E3*0.4+G3*0.3)*10</f>
        <v>0.33599999999999997</v>
      </c>
      <c r="U3" s="27">
        <f t="shared" ref="U3:U11" si="9">SUM(C3*0.2+I3*0.2+K3*0.6)*10</f>
        <v>3.3340000000000005</v>
      </c>
      <c r="V3" s="27">
        <f t="shared" ref="V3:V11" si="10">SUM(M3*0.4+O3*0.2+Q3*0.2+S3*0.2)*10</f>
        <v>5.7779999999999996</v>
      </c>
      <c r="W3" s="27">
        <f t="shared" ref="W3:W11" si="11">SUM(S3*0.5+Q3*0.3+O3*0.2)*10</f>
        <v>7.5499999999999989</v>
      </c>
    </row>
    <row r="4" spans="1:23">
      <c r="A4" s="9" t="s">
        <v>9</v>
      </c>
      <c r="B4" s="7">
        <v>1.9</v>
      </c>
      <c r="C4" s="21">
        <f t="shared" si="0"/>
        <v>0.44499999999999995</v>
      </c>
      <c r="D4" s="7">
        <v>5.32</v>
      </c>
      <c r="E4" s="21">
        <f t="shared" si="1"/>
        <v>0.33399999999999996</v>
      </c>
      <c r="F4" s="7">
        <f>SUM(D4-B4)</f>
        <v>3.4200000000000004</v>
      </c>
      <c r="G4" s="21">
        <f t="shared" si="2"/>
        <v>0.33399999999999996</v>
      </c>
      <c r="H4" s="7">
        <v>4.53</v>
      </c>
      <c r="I4" s="22">
        <f t="shared" si="3"/>
        <v>0.55600000000000005</v>
      </c>
      <c r="J4" s="7">
        <v>18</v>
      </c>
      <c r="K4" s="21">
        <f t="shared" si="4"/>
        <v>0.88800000000000001</v>
      </c>
      <c r="L4" s="13">
        <v>2.0729166666666667E-2</v>
      </c>
      <c r="M4" s="23">
        <f t="shared" si="5"/>
        <v>0.11199999999999999</v>
      </c>
      <c r="N4" s="12">
        <v>72</v>
      </c>
      <c r="O4" s="25">
        <f t="shared" si="6"/>
        <v>0</v>
      </c>
      <c r="P4" s="12">
        <v>20</v>
      </c>
      <c r="Q4" s="25">
        <f t="shared" si="7"/>
        <v>0.111</v>
      </c>
      <c r="R4" s="16">
        <v>73.3</v>
      </c>
      <c r="S4" s="25">
        <f t="shared" si="7"/>
        <v>0</v>
      </c>
      <c r="T4" s="27">
        <f t="shared" si="8"/>
        <v>3.6729999999999996</v>
      </c>
      <c r="U4" s="27">
        <f t="shared" si="9"/>
        <v>7.33</v>
      </c>
      <c r="V4" s="27">
        <f t="shared" si="10"/>
        <v>0.67</v>
      </c>
      <c r="W4" s="27">
        <f t="shared" si="11"/>
        <v>0.33299999999999996</v>
      </c>
    </row>
    <row r="5" spans="1:23">
      <c r="A5" s="9" t="s">
        <v>19</v>
      </c>
      <c r="B5" s="7">
        <v>1.9</v>
      </c>
      <c r="C5" s="21">
        <f t="shared" si="0"/>
        <v>0.44499999999999995</v>
      </c>
      <c r="D5" s="7">
        <v>5.19</v>
      </c>
      <c r="E5" s="21">
        <f t="shared" si="1"/>
        <v>0.77800000000000002</v>
      </c>
      <c r="F5" s="7">
        <v>3.29</v>
      </c>
      <c r="G5" s="21">
        <f t="shared" si="2"/>
        <v>0.88900000000000001</v>
      </c>
      <c r="H5" s="7">
        <v>4.88</v>
      </c>
      <c r="I5" s="22">
        <f t="shared" si="3"/>
        <v>0</v>
      </c>
      <c r="J5" s="7">
        <v>17.8</v>
      </c>
      <c r="K5" s="21">
        <f t="shared" si="4"/>
        <v>0.77700000000000002</v>
      </c>
      <c r="L5" s="15">
        <v>1.6122685185185184E-2</v>
      </c>
      <c r="M5" s="22">
        <f t="shared" si="5"/>
        <v>0.88900000000000001</v>
      </c>
      <c r="N5" s="12">
        <v>55</v>
      </c>
      <c r="O5" s="25">
        <f t="shared" si="6"/>
        <v>0.55600000000000005</v>
      </c>
      <c r="P5" s="12">
        <v>42</v>
      </c>
      <c r="Q5" s="25">
        <f t="shared" si="7"/>
        <v>0.88800000000000001</v>
      </c>
      <c r="R5" s="16">
        <v>85.1</v>
      </c>
      <c r="S5" s="25">
        <f t="shared" si="7"/>
        <v>0.77700000000000002</v>
      </c>
      <c r="T5" s="27">
        <f t="shared" si="8"/>
        <v>7.1140000000000008</v>
      </c>
      <c r="U5" s="27">
        <f t="shared" si="9"/>
        <v>5.5520000000000005</v>
      </c>
      <c r="V5" s="27">
        <f t="shared" si="10"/>
        <v>7.9980000000000011</v>
      </c>
      <c r="W5" s="27">
        <f t="shared" si="11"/>
        <v>7.6609999999999996</v>
      </c>
    </row>
    <row r="6" spans="1:23">
      <c r="A6" s="9" t="s">
        <v>7</v>
      </c>
      <c r="B6" s="7">
        <v>1.95</v>
      </c>
      <c r="C6" s="21">
        <f t="shared" si="0"/>
        <v>0</v>
      </c>
      <c r="D6" s="7">
        <v>5.37</v>
      </c>
      <c r="E6" s="21">
        <f t="shared" si="1"/>
        <v>0.11199999999999999</v>
      </c>
      <c r="F6" s="7">
        <f t="shared" ref="F6:F11" si="12">SUM(D6-B6)</f>
        <v>3.42</v>
      </c>
      <c r="G6" s="21">
        <f t="shared" si="2"/>
        <v>0.44499999999999995</v>
      </c>
      <c r="H6" s="7">
        <v>4.79</v>
      </c>
      <c r="I6" s="22">
        <f t="shared" si="3"/>
        <v>0.11199999999999999</v>
      </c>
      <c r="J6" s="7">
        <v>13</v>
      </c>
      <c r="K6" s="21">
        <f t="shared" si="4"/>
        <v>0.111</v>
      </c>
      <c r="L6" s="14">
        <v>2.1041666666666667E-2</v>
      </c>
      <c r="M6" s="24">
        <f t="shared" si="5"/>
        <v>0</v>
      </c>
      <c r="N6" s="12">
        <v>61</v>
      </c>
      <c r="O6" s="25">
        <f t="shared" si="6"/>
        <v>0.22299999999999998</v>
      </c>
      <c r="P6" s="12">
        <v>14</v>
      </c>
      <c r="Q6" s="25">
        <f t="shared" si="7"/>
        <v>0</v>
      </c>
      <c r="R6" s="16">
        <v>78</v>
      </c>
      <c r="S6" s="25">
        <f t="shared" si="7"/>
        <v>0.111</v>
      </c>
      <c r="T6" s="27">
        <f t="shared" si="8"/>
        <v>1.7829999999999999</v>
      </c>
      <c r="U6" s="27">
        <f t="shared" si="9"/>
        <v>0.8899999999999999</v>
      </c>
      <c r="V6" s="27">
        <f t="shared" si="10"/>
        <v>0.66799999999999993</v>
      </c>
      <c r="W6" s="27">
        <f t="shared" si="11"/>
        <v>1.0009999999999999</v>
      </c>
    </row>
    <row r="7" spans="1:23">
      <c r="A7" s="9" t="s">
        <v>12</v>
      </c>
      <c r="B7" s="7">
        <v>1.82</v>
      </c>
      <c r="C7" s="21">
        <f t="shared" si="0"/>
        <v>1</v>
      </c>
      <c r="D7" s="7">
        <v>5.29</v>
      </c>
      <c r="E7" s="21">
        <f t="shared" si="1"/>
        <v>0.44499999999999995</v>
      </c>
      <c r="F7" s="7">
        <f t="shared" si="12"/>
        <v>3.4699999999999998</v>
      </c>
      <c r="G7" s="21">
        <f t="shared" si="2"/>
        <v>0.11199999999999999</v>
      </c>
      <c r="H7" s="7">
        <v>4.7</v>
      </c>
      <c r="I7" s="22">
        <f t="shared" si="3"/>
        <v>0.22299999999999998</v>
      </c>
      <c r="J7" s="7">
        <v>12.4</v>
      </c>
      <c r="K7" s="21">
        <f t="shared" si="4"/>
        <v>0</v>
      </c>
      <c r="L7" s="14">
        <v>1.8240740740740741E-2</v>
      </c>
      <c r="M7" s="24">
        <f t="shared" si="5"/>
        <v>0.44499999999999995</v>
      </c>
      <c r="N7" s="12">
        <v>60</v>
      </c>
      <c r="O7" s="25">
        <f t="shared" si="6"/>
        <v>0.33399999999999996</v>
      </c>
      <c r="P7" s="12">
        <v>28</v>
      </c>
      <c r="Q7" s="25">
        <f t="shared" si="7"/>
        <v>0.33300000000000002</v>
      </c>
      <c r="R7" s="16">
        <v>83.9</v>
      </c>
      <c r="S7" s="25">
        <f t="shared" si="7"/>
        <v>0.66600000000000004</v>
      </c>
      <c r="T7" s="27">
        <f t="shared" si="8"/>
        <v>5.1159999999999997</v>
      </c>
      <c r="U7" s="27">
        <f t="shared" si="9"/>
        <v>2.4460000000000002</v>
      </c>
      <c r="V7" s="27">
        <f t="shared" si="10"/>
        <v>4.4459999999999997</v>
      </c>
      <c r="W7" s="27">
        <f t="shared" si="11"/>
        <v>4.9969999999999999</v>
      </c>
    </row>
    <row r="8" spans="1:23">
      <c r="A8" s="9" t="s">
        <v>10</v>
      </c>
      <c r="B8" s="7">
        <v>1.86</v>
      </c>
      <c r="C8" s="21">
        <f t="shared" si="0"/>
        <v>0.66700000000000004</v>
      </c>
      <c r="D8" s="7">
        <v>5.15</v>
      </c>
      <c r="E8" s="21">
        <f t="shared" si="1"/>
        <v>0.88900000000000001</v>
      </c>
      <c r="F8" s="7">
        <f t="shared" si="12"/>
        <v>3.29</v>
      </c>
      <c r="G8" s="21">
        <f t="shared" si="2"/>
        <v>0.88900000000000001</v>
      </c>
      <c r="H8" s="7">
        <v>4.68</v>
      </c>
      <c r="I8" s="22">
        <f t="shared" si="3"/>
        <v>0.33399999999999996</v>
      </c>
      <c r="J8" s="7">
        <v>15.4</v>
      </c>
      <c r="K8" s="21">
        <f t="shared" si="4"/>
        <v>0.55500000000000005</v>
      </c>
      <c r="L8" s="15">
        <v>1.7743055555555557E-2</v>
      </c>
      <c r="M8" s="22">
        <f t="shared" si="5"/>
        <v>0.55600000000000005</v>
      </c>
      <c r="N8" s="12">
        <v>54</v>
      </c>
      <c r="O8" s="25">
        <f t="shared" si="6"/>
        <v>0.88900000000000001</v>
      </c>
      <c r="P8" s="12">
        <v>35</v>
      </c>
      <c r="Q8" s="25">
        <f t="shared" si="7"/>
        <v>0.66600000000000004</v>
      </c>
      <c r="R8" s="16">
        <v>83.1</v>
      </c>
      <c r="S8" s="25">
        <f t="shared" si="7"/>
        <v>0.44400000000000001</v>
      </c>
      <c r="T8" s="27">
        <f t="shared" si="8"/>
        <v>8.2240000000000002</v>
      </c>
      <c r="U8" s="27">
        <f t="shared" si="9"/>
        <v>5.3319999999999999</v>
      </c>
      <c r="V8" s="27">
        <f t="shared" si="10"/>
        <v>6.2220000000000013</v>
      </c>
      <c r="W8" s="27">
        <f t="shared" si="11"/>
        <v>5.9960000000000004</v>
      </c>
    </row>
    <row r="9" spans="1:23">
      <c r="A9" s="9" t="s">
        <v>8</v>
      </c>
      <c r="B9" s="7">
        <v>1.88</v>
      </c>
      <c r="C9" s="21">
        <f t="shared" si="0"/>
        <v>0.55600000000000005</v>
      </c>
      <c r="D9" s="7">
        <v>5.25</v>
      </c>
      <c r="E9" s="21">
        <f t="shared" si="1"/>
        <v>0.55600000000000005</v>
      </c>
      <c r="F9" s="7">
        <f t="shared" si="12"/>
        <v>3.37</v>
      </c>
      <c r="G9" s="21">
        <f t="shared" si="2"/>
        <v>0.66700000000000004</v>
      </c>
      <c r="H9" s="7">
        <v>4.58</v>
      </c>
      <c r="I9" s="22">
        <f t="shared" si="3"/>
        <v>0.44499999999999995</v>
      </c>
      <c r="J9" s="7">
        <v>15</v>
      </c>
      <c r="K9" s="21">
        <f t="shared" si="4"/>
        <v>0.44400000000000001</v>
      </c>
      <c r="L9" s="13">
        <v>1.6701388888888887E-2</v>
      </c>
      <c r="M9" s="23">
        <f t="shared" si="5"/>
        <v>0.66700000000000004</v>
      </c>
      <c r="N9" s="12">
        <v>56</v>
      </c>
      <c r="O9" s="25">
        <f t="shared" si="6"/>
        <v>0.44499999999999995</v>
      </c>
      <c r="P9" s="12">
        <v>36</v>
      </c>
      <c r="Q9" s="25">
        <f t="shared" si="7"/>
        <v>0.77700000000000002</v>
      </c>
      <c r="R9" s="16">
        <v>83.1</v>
      </c>
      <c r="S9" s="25">
        <f t="shared" si="7"/>
        <v>0.44400000000000001</v>
      </c>
      <c r="T9" s="27">
        <f t="shared" si="8"/>
        <v>5.8930000000000007</v>
      </c>
      <c r="U9" s="27">
        <f t="shared" si="9"/>
        <v>4.6660000000000004</v>
      </c>
      <c r="V9" s="27">
        <f t="shared" si="10"/>
        <v>6</v>
      </c>
      <c r="W9" s="27">
        <f t="shared" si="11"/>
        <v>5.4410000000000007</v>
      </c>
    </row>
    <row r="10" spans="1:23">
      <c r="A10" s="6" t="s">
        <v>6</v>
      </c>
      <c r="B10" s="7">
        <v>1.84</v>
      </c>
      <c r="C10" s="21">
        <f t="shared" si="0"/>
        <v>0.77800000000000002</v>
      </c>
      <c r="D10" s="7">
        <v>5.24</v>
      </c>
      <c r="E10" s="21">
        <f t="shared" si="1"/>
        <v>0.66700000000000004</v>
      </c>
      <c r="F10" s="7">
        <f t="shared" si="12"/>
        <v>3.4000000000000004</v>
      </c>
      <c r="G10" s="21">
        <f t="shared" si="2"/>
        <v>0.55600000000000005</v>
      </c>
      <c r="H10" s="8">
        <v>4.49</v>
      </c>
      <c r="I10" s="22">
        <f t="shared" si="3"/>
        <v>0.66700000000000004</v>
      </c>
      <c r="J10" s="8">
        <v>19.100000000000001</v>
      </c>
      <c r="K10" s="21">
        <f t="shared" si="4"/>
        <v>1</v>
      </c>
      <c r="L10" s="15">
        <v>1.4282407407407409E-2</v>
      </c>
      <c r="M10" s="22">
        <f t="shared" si="5"/>
        <v>1</v>
      </c>
      <c r="N10" s="12">
        <v>52</v>
      </c>
      <c r="O10" s="25">
        <f t="shared" si="6"/>
        <v>1</v>
      </c>
      <c r="P10" s="12">
        <v>48</v>
      </c>
      <c r="Q10" s="25">
        <f t="shared" si="7"/>
        <v>1</v>
      </c>
      <c r="R10" s="16">
        <v>90.8</v>
      </c>
      <c r="S10" s="25">
        <f t="shared" si="7"/>
        <v>1</v>
      </c>
      <c r="T10" s="27">
        <f t="shared" si="8"/>
        <v>6.67</v>
      </c>
      <c r="U10" s="27">
        <f t="shared" si="9"/>
        <v>8.89</v>
      </c>
      <c r="V10" s="27">
        <f t="shared" si="10"/>
        <v>10</v>
      </c>
      <c r="W10" s="27">
        <f t="shared" si="11"/>
        <v>10</v>
      </c>
    </row>
    <row r="11" spans="1:23">
      <c r="A11" s="9" t="s">
        <v>11</v>
      </c>
      <c r="B11" s="7">
        <v>1.9</v>
      </c>
      <c r="C11" s="21">
        <f t="shared" si="0"/>
        <v>0.44499999999999995</v>
      </c>
      <c r="D11" s="7">
        <v>5.33</v>
      </c>
      <c r="E11" s="21">
        <f t="shared" si="1"/>
        <v>0.22299999999999998</v>
      </c>
      <c r="F11" s="7">
        <f t="shared" si="12"/>
        <v>3.43</v>
      </c>
      <c r="G11" s="21">
        <f t="shared" si="2"/>
        <v>0.22299999999999998</v>
      </c>
      <c r="H11" s="8">
        <v>4.46</v>
      </c>
      <c r="I11" s="22">
        <f t="shared" si="3"/>
        <v>0.77800000000000002</v>
      </c>
      <c r="J11" s="8">
        <v>13.9</v>
      </c>
      <c r="K11" s="21">
        <f t="shared" si="4"/>
        <v>0.33300000000000002</v>
      </c>
      <c r="L11" s="14">
        <v>1.667824074074074E-2</v>
      </c>
      <c r="M11" s="24">
        <f t="shared" si="5"/>
        <v>0.77800000000000002</v>
      </c>
      <c r="N11" s="12">
        <v>63</v>
      </c>
      <c r="O11" s="25">
        <f t="shared" si="6"/>
        <v>0.11199999999999999</v>
      </c>
      <c r="P11" s="12">
        <v>34</v>
      </c>
      <c r="Q11" s="25">
        <f t="shared" si="7"/>
        <v>0.55500000000000005</v>
      </c>
      <c r="R11" s="16">
        <v>80.2</v>
      </c>
      <c r="S11" s="25">
        <f t="shared" si="7"/>
        <v>0.222</v>
      </c>
      <c r="T11" s="27">
        <f t="shared" si="8"/>
        <v>2.8959999999999999</v>
      </c>
      <c r="U11" s="27">
        <f t="shared" si="9"/>
        <v>4.444</v>
      </c>
      <c r="V11" s="27">
        <f t="shared" si="10"/>
        <v>4.8899999999999997</v>
      </c>
      <c r="W11" s="27">
        <f t="shared" si="11"/>
        <v>2.9990000000000001</v>
      </c>
    </row>
    <row r="12" spans="1:23">
      <c r="N12" s="11"/>
      <c r="O12" s="11"/>
    </row>
    <row r="13" spans="1:23">
      <c r="L13" s="17"/>
      <c r="N13" s="10"/>
      <c r="O13" s="10"/>
    </row>
    <row r="14" spans="1:23">
      <c r="N14" s="4"/>
      <c r="O14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W13"/>
  <sheetViews>
    <sheetView workbookViewId="0">
      <pane ySplit="1" topLeftCell="A4" activePane="bottomLeft" state="frozen"/>
      <selection pane="bottomLeft" activeCell="AB31" sqref="AB31"/>
    </sheetView>
  </sheetViews>
  <sheetFormatPr defaultRowHeight="15"/>
  <cols>
    <col min="1" max="1" width="11.42578125" style="5" bestFit="1" customWidth="1"/>
    <col min="2" max="5" width="15.7109375" style="5" hidden="1" customWidth="1"/>
    <col min="6" max="6" width="15.140625" style="5" hidden="1" customWidth="1"/>
    <col min="7" max="7" width="18.28515625" style="5" hidden="1" customWidth="1"/>
    <col min="8" max="8" width="16.42578125" style="5" hidden="1" customWidth="1"/>
    <col min="9" max="9" width="19.42578125" style="5" hidden="1" customWidth="1"/>
    <col min="10" max="11" width="17.7109375" style="5" hidden="1" customWidth="1"/>
    <col min="12" max="12" width="17" hidden="1" customWidth="1"/>
    <col min="13" max="13" width="19.85546875" hidden="1" customWidth="1"/>
    <col min="14" max="14" width="16.5703125" hidden="1" customWidth="1"/>
    <col min="15" max="15" width="17.85546875" hidden="1" customWidth="1"/>
    <col min="16" max="18" width="14.42578125" hidden="1" customWidth="1"/>
    <col min="19" max="19" width="14.5703125" hidden="1" customWidth="1"/>
    <col min="20" max="20" width="16.5703125" bestFit="1" customWidth="1"/>
    <col min="21" max="21" width="16.7109375" bestFit="1" customWidth="1"/>
    <col min="22" max="22" width="22.7109375" bestFit="1" customWidth="1"/>
    <col min="23" max="23" width="20.5703125" customWidth="1"/>
  </cols>
  <sheetData>
    <row r="1" spans="1:23" s="1" customFormat="1" ht="15.75" thickBot="1">
      <c r="A1" s="1" t="s">
        <v>0</v>
      </c>
      <c r="B1" s="2" t="s">
        <v>1</v>
      </c>
      <c r="C1" s="2" t="s">
        <v>20</v>
      </c>
      <c r="D1" s="2" t="s">
        <v>2</v>
      </c>
      <c r="E1" s="2" t="s">
        <v>21</v>
      </c>
      <c r="F1" s="2" t="s">
        <v>3</v>
      </c>
      <c r="G1" s="2" t="s">
        <v>22</v>
      </c>
      <c r="H1" s="2" t="s">
        <v>4</v>
      </c>
      <c r="I1" s="2" t="s">
        <v>23</v>
      </c>
      <c r="J1" s="2" t="s">
        <v>14</v>
      </c>
      <c r="K1" s="2" t="s">
        <v>24</v>
      </c>
      <c r="L1" s="3" t="s">
        <v>18</v>
      </c>
      <c r="M1" s="3" t="s">
        <v>25</v>
      </c>
      <c r="N1" s="3" t="s">
        <v>15</v>
      </c>
      <c r="O1" s="3" t="s">
        <v>26</v>
      </c>
      <c r="P1" s="3" t="s">
        <v>16</v>
      </c>
      <c r="Q1" s="3" t="s">
        <v>27</v>
      </c>
      <c r="R1" s="3" t="s">
        <v>17</v>
      </c>
      <c r="S1" s="3" t="s">
        <v>28</v>
      </c>
      <c r="T1" s="3" t="s">
        <v>33</v>
      </c>
      <c r="U1" s="3" t="s">
        <v>34</v>
      </c>
      <c r="V1" s="26" t="s">
        <v>35</v>
      </c>
      <c r="W1" s="3" t="s">
        <v>36</v>
      </c>
    </row>
    <row r="2" spans="1:23" ht="15.75" thickTop="1">
      <c r="A2" s="9" t="s">
        <v>5</v>
      </c>
      <c r="B2" s="7">
        <v>1.82</v>
      </c>
      <c r="C2" s="21">
        <f>1-PERCENTRANK(B$2:B$11,B2)</f>
        <v>1</v>
      </c>
      <c r="D2" s="7">
        <v>5.08</v>
      </c>
      <c r="E2" s="21">
        <f>1-PERCENTRANK(D$2:D$11,D2)</f>
        <v>1</v>
      </c>
      <c r="F2" s="7">
        <f>SUM(D2-B2)</f>
        <v>3.26</v>
      </c>
      <c r="G2" s="21">
        <f>1-PERCENTRANK(F$2:F$11,F2)</f>
        <v>1</v>
      </c>
      <c r="H2" s="8">
        <v>4.22</v>
      </c>
      <c r="I2" s="22">
        <f>1-PERCENTRANK(H$2:H$11,H2)</f>
        <v>1</v>
      </c>
      <c r="J2" s="7">
        <v>16.100000000000001</v>
      </c>
      <c r="K2" s="21">
        <f>PERCENTRANK(J$2:J$11,J2)</f>
        <v>0.66600000000000004</v>
      </c>
      <c r="L2" s="15">
        <v>1.9363425925925926E-2</v>
      </c>
      <c r="M2" s="22">
        <f>1-PERCENTRANK(L$2:L$11,L2)</f>
        <v>0.22299999999999998</v>
      </c>
      <c r="N2" s="12">
        <v>54</v>
      </c>
      <c r="O2" s="25">
        <f>1-PERCENTRANK(N$2:N$11,N2)</f>
        <v>0.88900000000000001</v>
      </c>
      <c r="P2" s="12">
        <v>26</v>
      </c>
      <c r="Q2" s="25">
        <f>PERCENTRANK(P$2:P$11,P2)</f>
        <v>0.222</v>
      </c>
      <c r="R2" s="16">
        <v>82.6</v>
      </c>
      <c r="S2" s="25">
        <f>PERCENTRANK(R$2:R$11,R2)</f>
        <v>0.33300000000000002</v>
      </c>
      <c r="T2" s="27">
        <f>SUM(C2*0.3+E2*0.4+G2*0.3)*10</f>
        <v>10</v>
      </c>
      <c r="U2" s="27">
        <f>SUM(C2*0.2+I2*0.2+K2*0.6)*10</f>
        <v>7.9960000000000004</v>
      </c>
      <c r="V2" s="27">
        <f>SUM(M2*0.4+O2*0.2+Q2*0.2+S2*0.2)*10</f>
        <v>3.7800000000000002</v>
      </c>
      <c r="W2" s="27">
        <f>SUM(S2*0.5+Q2*0.3+O2*0.2)*10</f>
        <v>4.109</v>
      </c>
    </row>
    <row r="3" spans="1:23">
      <c r="A3" s="9" t="s">
        <v>13</v>
      </c>
      <c r="B3" s="7">
        <v>1.91</v>
      </c>
      <c r="C3" s="21">
        <f t="shared" ref="C3:C11" si="0">1-PERCENTRANK(B$2:B$11,B3)</f>
        <v>0.11199999999999999</v>
      </c>
      <c r="D3" s="7">
        <v>5.43</v>
      </c>
      <c r="E3" s="21">
        <f t="shared" ref="E3:E11" si="1">1-PERCENTRANK(D$2:D$11,D3)</f>
        <v>0</v>
      </c>
      <c r="F3" s="7">
        <f>SUM(D3-B3)</f>
        <v>3.5199999999999996</v>
      </c>
      <c r="G3" s="21">
        <f t="shared" ref="G3:G11" si="2">1-PERCENTRANK(F$2:F$11,F3)</f>
        <v>0</v>
      </c>
      <c r="H3" s="7">
        <v>4.38</v>
      </c>
      <c r="I3" s="22">
        <f t="shared" ref="I3:I11" si="3">1-PERCENTRANK(H$2:H$11,H3)</f>
        <v>0.88900000000000001</v>
      </c>
      <c r="J3" s="7">
        <v>13.8</v>
      </c>
      <c r="K3" s="21">
        <f t="shared" ref="K3:K11" si="4">PERCENTRANK(J$2:J$11,J3)</f>
        <v>0.222</v>
      </c>
      <c r="L3" s="13">
        <v>1.8888888888888889E-2</v>
      </c>
      <c r="M3" s="23">
        <f t="shared" ref="M3:M11" si="5">1-PERCENTRANK(L$2:L$11,L3)</f>
        <v>0.33399999999999996</v>
      </c>
      <c r="N3" s="12">
        <v>54</v>
      </c>
      <c r="O3" s="25">
        <f t="shared" ref="O3:O11" si="6">1-PERCENTRANK(N$2:N$11,N3)</f>
        <v>0.88900000000000001</v>
      </c>
      <c r="P3" s="12">
        <v>31</v>
      </c>
      <c r="Q3" s="25">
        <f t="shared" ref="Q3:S11" si="7">PERCENTRANK(P$2:P$11,P3)</f>
        <v>0.44400000000000001</v>
      </c>
      <c r="R3" s="16">
        <v>85.4</v>
      </c>
      <c r="S3" s="25">
        <f t="shared" si="7"/>
        <v>0.88800000000000001</v>
      </c>
      <c r="T3" s="27">
        <f t="shared" ref="T3:T11" si="8">SUM(C3*0.3+E3*0.4+G3*0.3)*10</f>
        <v>0.33599999999999997</v>
      </c>
      <c r="U3" s="27">
        <f t="shared" ref="U3:U11" si="9">SUM(C3*0.2+I3*0.2+K3*0.6)*10</f>
        <v>3.3340000000000005</v>
      </c>
      <c r="V3" s="27">
        <f t="shared" ref="V3:V11" si="10">SUM(M3*0.4+O3*0.2+Q3*0.2+S3*0.2)*10</f>
        <v>5.7779999999999996</v>
      </c>
      <c r="W3" s="27">
        <f t="shared" ref="W3:W11" si="11">SUM(S3*0.5+Q3*0.3+O3*0.2)*10</f>
        <v>7.5499999999999989</v>
      </c>
    </row>
    <row r="4" spans="1:23">
      <c r="A4" s="9" t="s">
        <v>9</v>
      </c>
      <c r="B4" s="7">
        <v>1.9</v>
      </c>
      <c r="C4" s="21">
        <f t="shared" si="0"/>
        <v>0.44499999999999995</v>
      </c>
      <c r="D4" s="7">
        <v>5.32</v>
      </c>
      <c r="E4" s="21">
        <f t="shared" si="1"/>
        <v>0.33399999999999996</v>
      </c>
      <c r="F4" s="7">
        <f>SUM(D4-B4)</f>
        <v>3.4200000000000004</v>
      </c>
      <c r="G4" s="21">
        <f t="shared" si="2"/>
        <v>0.33399999999999996</v>
      </c>
      <c r="H4" s="7">
        <v>4.53</v>
      </c>
      <c r="I4" s="22">
        <f t="shared" si="3"/>
        <v>0.55600000000000005</v>
      </c>
      <c r="J4" s="7">
        <v>18</v>
      </c>
      <c r="K4" s="21">
        <f t="shared" si="4"/>
        <v>0.88800000000000001</v>
      </c>
      <c r="L4" s="13">
        <v>2.0729166666666667E-2</v>
      </c>
      <c r="M4" s="23">
        <f t="shared" si="5"/>
        <v>0.11199999999999999</v>
      </c>
      <c r="N4" s="12">
        <v>72</v>
      </c>
      <c r="O4" s="25">
        <f t="shared" si="6"/>
        <v>0</v>
      </c>
      <c r="P4" s="12">
        <v>20</v>
      </c>
      <c r="Q4" s="25">
        <f t="shared" si="7"/>
        <v>0.111</v>
      </c>
      <c r="R4" s="16">
        <v>73.3</v>
      </c>
      <c r="S4" s="25">
        <f t="shared" si="7"/>
        <v>0</v>
      </c>
      <c r="T4" s="27">
        <f t="shared" si="8"/>
        <v>3.6729999999999996</v>
      </c>
      <c r="U4" s="27">
        <f t="shared" si="9"/>
        <v>7.33</v>
      </c>
      <c r="V4" s="27">
        <f t="shared" si="10"/>
        <v>0.67</v>
      </c>
      <c r="W4" s="27">
        <f t="shared" si="11"/>
        <v>0.33299999999999996</v>
      </c>
    </row>
    <row r="5" spans="1:23">
      <c r="A5" s="9" t="s">
        <v>19</v>
      </c>
      <c r="B5" s="7">
        <v>1.9</v>
      </c>
      <c r="C5" s="21">
        <f t="shared" si="0"/>
        <v>0.44499999999999995</v>
      </c>
      <c r="D5" s="7">
        <v>5.19</v>
      </c>
      <c r="E5" s="21">
        <f t="shared" si="1"/>
        <v>0.77800000000000002</v>
      </c>
      <c r="F5" s="7">
        <v>3.29</v>
      </c>
      <c r="G5" s="21">
        <f t="shared" si="2"/>
        <v>0.88900000000000001</v>
      </c>
      <c r="H5" s="7">
        <v>4.88</v>
      </c>
      <c r="I5" s="22">
        <f t="shared" si="3"/>
        <v>0</v>
      </c>
      <c r="J5" s="7">
        <v>17.8</v>
      </c>
      <c r="K5" s="21">
        <f t="shared" si="4"/>
        <v>0.77700000000000002</v>
      </c>
      <c r="L5" s="15">
        <v>1.6122685185185184E-2</v>
      </c>
      <c r="M5" s="22">
        <f t="shared" si="5"/>
        <v>0.88900000000000001</v>
      </c>
      <c r="N5" s="12">
        <v>55</v>
      </c>
      <c r="O5" s="25">
        <f t="shared" si="6"/>
        <v>0.55600000000000005</v>
      </c>
      <c r="P5" s="12">
        <v>42</v>
      </c>
      <c r="Q5" s="25">
        <f t="shared" si="7"/>
        <v>0.88800000000000001</v>
      </c>
      <c r="R5" s="16">
        <v>85.1</v>
      </c>
      <c r="S5" s="25">
        <f t="shared" si="7"/>
        <v>0.77700000000000002</v>
      </c>
      <c r="T5" s="27">
        <f t="shared" si="8"/>
        <v>7.1140000000000008</v>
      </c>
      <c r="U5" s="27">
        <f t="shared" si="9"/>
        <v>5.5520000000000005</v>
      </c>
      <c r="V5" s="27">
        <f t="shared" si="10"/>
        <v>7.9980000000000011</v>
      </c>
      <c r="W5" s="27">
        <f t="shared" si="11"/>
        <v>7.6609999999999996</v>
      </c>
    </row>
    <row r="6" spans="1:23">
      <c r="A6" s="9" t="s">
        <v>7</v>
      </c>
      <c r="B6" s="7">
        <v>1.95</v>
      </c>
      <c r="C6" s="21">
        <f t="shared" si="0"/>
        <v>0</v>
      </c>
      <c r="D6" s="7">
        <v>5.37</v>
      </c>
      <c r="E6" s="21">
        <f t="shared" si="1"/>
        <v>0.11199999999999999</v>
      </c>
      <c r="F6" s="7">
        <f t="shared" ref="F6:F11" si="12">SUM(D6-B6)</f>
        <v>3.42</v>
      </c>
      <c r="G6" s="21">
        <f t="shared" si="2"/>
        <v>0.44499999999999995</v>
      </c>
      <c r="H6" s="7">
        <v>4.79</v>
      </c>
      <c r="I6" s="22">
        <f t="shared" si="3"/>
        <v>0.11199999999999999</v>
      </c>
      <c r="J6" s="7">
        <v>13</v>
      </c>
      <c r="K6" s="21">
        <f t="shared" si="4"/>
        <v>0.111</v>
      </c>
      <c r="L6" s="14">
        <v>2.1041666666666667E-2</v>
      </c>
      <c r="M6" s="24">
        <f t="shared" si="5"/>
        <v>0</v>
      </c>
      <c r="N6" s="12">
        <v>61</v>
      </c>
      <c r="O6" s="25">
        <f t="shared" si="6"/>
        <v>0.22299999999999998</v>
      </c>
      <c r="P6" s="12">
        <v>14</v>
      </c>
      <c r="Q6" s="25">
        <f t="shared" si="7"/>
        <v>0</v>
      </c>
      <c r="R6" s="16">
        <v>78</v>
      </c>
      <c r="S6" s="25">
        <f t="shared" si="7"/>
        <v>0.111</v>
      </c>
      <c r="T6" s="27">
        <f t="shared" si="8"/>
        <v>1.7829999999999999</v>
      </c>
      <c r="U6" s="27">
        <f t="shared" si="9"/>
        <v>0.8899999999999999</v>
      </c>
      <c r="V6" s="27">
        <f t="shared" si="10"/>
        <v>0.66799999999999993</v>
      </c>
      <c r="W6" s="27">
        <f t="shared" si="11"/>
        <v>1.0009999999999999</v>
      </c>
    </row>
    <row r="7" spans="1:23">
      <c r="A7" s="9" t="s">
        <v>12</v>
      </c>
      <c r="B7" s="7">
        <v>1.82</v>
      </c>
      <c r="C7" s="21">
        <f t="shared" si="0"/>
        <v>1</v>
      </c>
      <c r="D7" s="7">
        <v>5.29</v>
      </c>
      <c r="E7" s="21">
        <f t="shared" si="1"/>
        <v>0.44499999999999995</v>
      </c>
      <c r="F7" s="7">
        <f t="shared" si="12"/>
        <v>3.4699999999999998</v>
      </c>
      <c r="G7" s="21">
        <f t="shared" si="2"/>
        <v>0.11199999999999999</v>
      </c>
      <c r="H7" s="7">
        <v>4.7</v>
      </c>
      <c r="I7" s="22">
        <f t="shared" si="3"/>
        <v>0.22299999999999998</v>
      </c>
      <c r="J7" s="7">
        <v>12.4</v>
      </c>
      <c r="K7" s="21">
        <f t="shared" si="4"/>
        <v>0</v>
      </c>
      <c r="L7" s="14">
        <v>1.8240740740740741E-2</v>
      </c>
      <c r="M7" s="24">
        <f t="shared" si="5"/>
        <v>0.44499999999999995</v>
      </c>
      <c r="N7" s="12">
        <v>60</v>
      </c>
      <c r="O7" s="25">
        <f t="shared" si="6"/>
        <v>0.33399999999999996</v>
      </c>
      <c r="P7" s="12">
        <v>28</v>
      </c>
      <c r="Q7" s="25">
        <f t="shared" si="7"/>
        <v>0.33300000000000002</v>
      </c>
      <c r="R7" s="16">
        <v>83.9</v>
      </c>
      <c r="S7" s="25">
        <f t="shared" si="7"/>
        <v>0.66600000000000004</v>
      </c>
      <c r="T7" s="27">
        <f t="shared" si="8"/>
        <v>5.1159999999999997</v>
      </c>
      <c r="U7" s="27">
        <f t="shared" si="9"/>
        <v>2.4460000000000002</v>
      </c>
      <c r="V7" s="27">
        <f t="shared" si="10"/>
        <v>4.4459999999999997</v>
      </c>
      <c r="W7" s="27">
        <f t="shared" si="11"/>
        <v>4.9969999999999999</v>
      </c>
    </row>
    <row r="8" spans="1:23">
      <c r="A8" s="9" t="s">
        <v>10</v>
      </c>
      <c r="B8" s="7">
        <v>1.86</v>
      </c>
      <c r="C8" s="21">
        <f t="shared" si="0"/>
        <v>0.66700000000000004</v>
      </c>
      <c r="D8" s="7">
        <v>5.15</v>
      </c>
      <c r="E8" s="21">
        <f t="shared" si="1"/>
        <v>0.88900000000000001</v>
      </c>
      <c r="F8" s="7">
        <f t="shared" si="12"/>
        <v>3.29</v>
      </c>
      <c r="G8" s="21">
        <f t="shared" si="2"/>
        <v>0.88900000000000001</v>
      </c>
      <c r="H8" s="7">
        <v>4.68</v>
      </c>
      <c r="I8" s="22">
        <f t="shared" si="3"/>
        <v>0.33399999999999996</v>
      </c>
      <c r="J8" s="7">
        <v>15.4</v>
      </c>
      <c r="K8" s="21">
        <f t="shared" si="4"/>
        <v>0.55500000000000005</v>
      </c>
      <c r="L8" s="15">
        <v>1.7743055555555557E-2</v>
      </c>
      <c r="M8" s="22">
        <f t="shared" si="5"/>
        <v>0.55600000000000005</v>
      </c>
      <c r="N8" s="12">
        <v>54</v>
      </c>
      <c r="O8" s="25">
        <f t="shared" si="6"/>
        <v>0.88900000000000001</v>
      </c>
      <c r="P8" s="12">
        <v>35</v>
      </c>
      <c r="Q8" s="25">
        <f t="shared" si="7"/>
        <v>0.66600000000000004</v>
      </c>
      <c r="R8" s="16">
        <v>83.1</v>
      </c>
      <c r="S8" s="25">
        <f t="shared" si="7"/>
        <v>0.44400000000000001</v>
      </c>
      <c r="T8" s="27">
        <f t="shared" si="8"/>
        <v>8.2240000000000002</v>
      </c>
      <c r="U8" s="27">
        <f t="shared" si="9"/>
        <v>5.3319999999999999</v>
      </c>
      <c r="V8" s="27">
        <f t="shared" si="10"/>
        <v>6.2220000000000013</v>
      </c>
      <c r="W8" s="27">
        <f t="shared" si="11"/>
        <v>5.9960000000000004</v>
      </c>
    </row>
    <row r="9" spans="1:23">
      <c r="A9" s="9" t="s">
        <v>8</v>
      </c>
      <c r="B9" s="7">
        <v>1.88</v>
      </c>
      <c r="C9" s="21">
        <f t="shared" si="0"/>
        <v>0.55600000000000005</v>
      </c>
      <c r="D9" s="7">
        <v>5.25</v>
      </c>
      <c r="E9" s="21">
        <f t="shared" si="1"/>
        <v>0.55600000000000005</v>
      </c>
      <c r="F9" s="7">
        <f t="shared" si="12"/>
        <v>3.37</v>
      </c>
      <c r="G9" s="21">
        <f t="shared" si="2"/>
        <v>0.66700000000000004</v>
      </c>
      <c r="H9" s="7">
        <v>4.58</v>
      </c>
      <c r="I9" s="22">
        <f t="shared" si="3"/>
        <v>0.44499999999999995</v>
      </c>
      <c r="J9" s="7">
        <v>15</v>
      </c>
      <c r="K9" s="21">
        <f t="shared" si="4"/>
        <v>0.44400000000000001</v>
      </c>
      <c r="L9" s="13">
        <v>1.6701388888888887E-2</v>
      </c>
      <c r="M9" s="23">
        <f t="shared" si="5"/>
        <v>0.66700000000000004</v>
      </c>
      <c r="N9" s="12">
        <v>56</v>
      </c>
      <c r="O9" s="25">
        <f t="shared" si="6"/>
        <v>0.44499999999999995</v>
      </c>
      <c r="P9" s="12">
        <v>36</v>
      </c>
      <c r="Q9" s="25">
        <f t="shared" si="7"/>
        <v>0.77700000000000002</v>
      </c>
      <c r="R9" s="16">
        <v>83.1</v>
      </c>
      <c r="S9" s="25">
        <f t="shared" si="7"/>
        <v>0.44400000000000001</v>
      </c>
      <c r="T9" s="27">
        <f t="shared" si="8"/>
        <v>5.8930000000000007</v>
      </c>
      <c r="U9" s="27">
        <f t="shared" si="9"/>
        <v>4.6660000000000004</v>
      </c>
      <c r="V9" s="27">
        <f t="shared" si="10"/>
        <v>6</v>
      </c>
      <c r="W9" s="27">
        <f t="shared" si="11"/>
        <v>5.4410000000000007</v>
      </c>
    </row>
    <row r="10" spans="1:23">
      <c r="A10" s="6" t="s">
        <v>6</v>
      </c>
      <c r="B10" s="7">
        <v>1.84</v>
      </c>
      <c r="C10" s="21">
        <f t="shared" si="0"/>
        <v>0.77800000000000002</v>
      </c>
      <c r="D10" s="7">
        <v>5.24</v>
      </c>
      <c r="E10" s="21">
        <f t="shared" si="1"/>
        <v>0.66700000000000004</v>
      </c>
      <c r="F10" s="7">
        <f t="shared" si="12"/>
        <v>3.4000000000000004</v>
      </c>
      <c r="G10" s="21">
        <f t="shared" si="2"/>
        <v>0.55600000000000005</v>
      </c>
      <c r="H10" s="8">
        <v>4.49</v>
      </c>
      <c r="I10" s="22">
        <f t="shared" si="3"/>
        <v>0.66700000000000004</v>
      </c>
      <c r="J10" s="8">
        <v>19.100000000000001</v>
      </c>
      <c r="K10" s="21">
        <f t="shared" si="4"/>
        <v>1</v>
      </c>
      <c r="L10" s="15">
        <v>1.4282407407407409E-2</v>
      </c>
      <c r="M10" s="22">
        <f t="shared" si="5"/>
        <v>1</v>
      </c>
      <c r="N10" s="12">
        <v>52</v>
      </c>
      <c r="O10" s="25">
        <f t="shared" si="6"/>
        <v>1</v>
      </c>
      <c r="P10" s="12">
        <v>48</v>
      </c>
      <c r="Q10" s="25">
        <f t="shared" si="7"/>
        <v>1</v>
      </c>
      <c r="R10" s="16">
        <v>90.8</v>
      </c>
      <c r="S10" s="25">
        <f t="shared" si="7"/>
        <v>1</v>
      </c>
      <c r="T10" s="27">
        <f t="shared" si="8"/>
        <v>6.67</v>
      </c>
      <c r="U10" s="27">
        <f t="shared" si="9"/>
        <v>8.89</v>
      </c>
      <c r="V10" s="27">
        <f t="shared" si="10"/>
        <v>10</v>
      </c>
      <c r="W10" s="27">
        <f t="shared" si="11"/>
        <v>10</v>
      </c>
    </row>
    <row r="11" spans="1:23">
      <c r="A11" s="9" t="s">
        <v>11</v>
      </c>
      <c r="B11" s="7">
        <v>1.9</v>
      </c>
      <c r="C11" s="21">
        <f t="shared" si="0"/>
        <v>0.44499999999999995</v>
      </c>
      <c r="D11" s="7">
        <v>5.33</v>
      </c>
      <c r="E11" s="21">
        <f t="shared" si="1"/>
        <v>0.22299999999999998</v>
      </c>
      <c r="F11" s="7">
        <f t="shared" si="12"/>
        <v>3.43</v>
      </c>
      <c r="G11" s="21">
        <f t="shared" si="2"/>
        <v>0.22299999999999998</v>
      </c>
      <c r="H11" s="8">
        <v>4.46</v>
      </c>
      <c r="I11" s="22">
        <f t="shared" si="3"/>
        <v>0.77800000000000002</v>
      </c>
      <c r="J11" s="8">
        <v>13.9</v>
      </c>
      <c r="K11" s="21">
        <f t="shared" si="4"/>
        <v>0.33300000000000002</v>
      </c>
      <c r="L11" s="14">
        <v>1.667824074074074E-2</v>
      </c>
      <c r="M11" s="24">
        <f t="shared" si="5"/>
        <v>0.77800000000000002</v>
      </c>
      <c r="N11" s="12">
        <v>63</v>
      </c>
      <c r="O11" s="25">
        <f t="shared" si="6"/>
        <v>0.11199999999999999</v>
      </c>
      <c r="P11" s="12">
        <v>34</v>
      </c>
      <c r="Q11" s="25">
        <f t="shared" si="7"/>
        <v>0.55500000000000005</v>
      </c>
      <c r="R11" s="16">
        <v>80.2</v>
      </c>
      <c r="S11" s="25">
        <f t="shared" si="7"/>
        <v>0.222</v>
      </c>
      <c r="T11" s="27">
        <f t="shared" si="8"/>
        <v>2.8959999999999999</v>
      </c>
      <c r="U11" s="27">
        <f t="shared" si="9"/>
        <v>4.444</v>
      </c>
      <c r="V11" s="27">
        <f t="shared" si="10"/>
        <v>4.8899999999999997</v>
      </c>
      <c r="W11" s="27">
        <f t="shared" si="11"/>
        <v>2.9990000000000001</v>
      </c>
    </row>
    <row r="12" spans="1:23">
      <c r="N12" s="11"/>
      <c r="O12" s="11"/>
    </row>
    <row r="13" spans="1:23">
      <c r="L13" s="17"/>
      <c r="N13" s="10"/>
      <c r="O13" s="10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V14"/>
  <sheetViews>
    <sheetView workbookViewId="0">
      <pane ySplit="1" topLeftCell="A2" activePane="bottomLeft" state="frozen"/>
      <selection pane="bottomLeft" activeCell="Q18" sqref="Q18"/>
    </sheetView>
  </sheetViews>
  <sheetFormatPr defaultRowHeight="15"/>
  <cols>
    <col min="1" max="1" width="11.42578125" style="5" bestFit="1" customWidth="1"/>
    <col min="2" max="2" width="15.7109375" style="5" hidden="1" customWidth="1"/>
    <col min="3" max="3" width="15.7109375" style="5" customWidth="1"/>
    <col min="4" max="4" width="15.7109375" style="5" hidden="1" customWidth="1"/>
    <col min="5" max="5" width="15.7109375" style="5" customWidth="1"/>
    <col min="6" max="6" width="15.140625" style="5" hidden="1" customWidth="1"/>
    <col min="7" max="7" width="18.28515625" style="5" bestFit="1" customWidth="1"/>
    <col min="8" max="8" width="16.42578125" style="5" hidden="1" customWidth="1"/>
    <col min="9" max="9" width="19.42578125" style="5" bestFit="1" customWidth="1"/>
    <col min="10" max="10" width="17.7109375" style="5" hidden="1" customWidth="1"/>
    <col min="11" max="11" width="17.7109375" style="5" customWidth="1"/>
    <col min="12" max="12" width="17" hidden="1" customWidth="1"/>
    <col min="13" max="13" width="19.85546875" bestFit="1" customWidth="1"/>
    <col min="14" max="14" width="16.5703125" hidden="1" customWidth="1"/>
    <col min="15" max="15" width="17.85546875" bestFit="1" customWidth="1"/>
    <col min="16" max="16" width="14.42578125" hidden="1" customWidth="1"/>
    <col min="17" max="17" width="14.42578125" customWidth="1"/>
    <col min="18" max="18" width="14.42578125" hidden="1" customWidth="1"/>
    <col min="19" max="19" width="14.5703125" customWidth="1"/>
    <col min="20" max="20" width="12.42578125" bestFit="1" customWidth="1"/>
    <col min="21" max="21" width="14.5703125" bestFit="1" customWidth="1"/>
    <col min="22" max="22" width="0" hidden="1" customWidth="1"/>
  </cols>
  <sheetData>
    <row r="1" spans="1:22" s="1" customFormat="1">
      <c r="A1" s="1" t="s">
        <v>0</v>
      </c>
      <c r="B1" s="2" t="s">
        <v>1</v>
      </c>
      <c r="C1" s="2" t="s">
        <v>20</v>
      </c>
      <c r="D1" s="2" t="s">
        <v>2</v>
      </c>
      <c r="E1" s="2" t="s">
        <v>21</v>
      </c>
      <c r="F1" s="2" t="s">
        <v>3</v>
      </c>
      <c r="G1" s="2" t="s">
        <v>22</v>
      </c>
      <c r="H1" s="2" t="s">
        <v>4</v>
      </c>
      <c r="I1" s="2" t="s">
        <v>23</v>
      </c>
      <c r="J1" s="2" t="s">
        <v>14</v>
      </c>
      <c r="K1" s="2" t="s">
        <v>24</v>
      </c>
      <c r="L1" s="3" t="s">
        <v>18</v>
      </c>
      <c r="M1" s="3" t="s">
        <v>25</v>
      </c>
      <c r="N1" s="3" t="s">
        <v>15</v>
      </c>
      <c r="O1" s="3" t="s">
        <v>26</v>
      </c>
      <c r="P1" s="3" t="s">
        <v>16</v>
      </c>
      <c r="Q1" s="3" t="s">
        <v>27</v>
      </c>
      <c r="R1" s="3" t="s">
        <v>17</v>
      </c>
      <c r="S1" s="3" t="s">
        <v>28</v>
      </c>
      <c r="T1" s="3" t="s">
        <v>37</v>
      </c>
      <c r="U1" s="3" t="s">
        <v>38</v>
      </c>
      <c r="V1" s="3" t="s">
        <v>40</v>
      </c>
    </row>
    <row r="2" spans="1:22">
      <c r="A2" s="9" t="s">
        <v>5</v>
      </c>
      <c r="B2" s="7">
        <v>1.82</v>
      </c>
      <c r="C2" s="21">
        <f>1-PERCENTRANK(B$2:B$11,B2)</f>
        <v>1</v>
      </c>
      <c r="D2" s="7">
        <v>5.08</v>
      </c>
      <c r="E2" s="21">
        <f>1-PERCENTRANK(D$2:D$11,D2)</f>
        <v>1</v>
      </c>
      <c r="F2" s="7">
        <f>SUM(D2-B2)</f>
        <v>3.26</v>
      </c>
      <c r="G2" s="21">
        <f>1-PERCENTRANK(F$2:F$11,F2)</f>
        <v>1</v>
      </c>
      <c r="H2" s="8">
        <v>4.22</v>
      </c>
      <c r="I2" s="22">
        <f>1-PERCENTRANK(H$2:H$11,H2)</f>
        <v>1</v>
      </c>
      <c r="J2" s="7">
        <v>16.100000000000001</v>
      </c>
      <c r="K2" s="21">
        <f>PERCENTRANK(J$2:J$11,J2)</f>
        <v>0.66600000000000004</v>
      </c>
      <c r="L2" s="15">
        <v>1.9363425925925926E-2</v>
      </c>
      <c r="M2" s="22">
        <f>1-PERCENTRANK(L$2:L$11,L2)</f>
        <v>0.22299999999999998</v>
      </c>
      <c r="N2" s="12">
        <v>54</v>
      </c>
      <c r="O2" s="25">
        <f>1-PERCENTRANK(N$2:N$11,N2)</f>
        <v>0.88900000000000001</v>
      </c>
      <c r="P2" s="12">
        <v>26</v>
      </c>
      <c r="Q2" s="25">
        <f>PERCENTRANK(P$2:P$11,P2)</f>
        <v>0.222</v>
      </c>
      <c r="R2" s="16">
        <v>82.6</v>
      </c>
      <c r="S2" s="25">
        <f>PERCENTRANK(R$2:R$11,R2)</f>
        <v>0.33300000000000002</v>
      </c>
      <c r="T2" s="28">
        <f>SUM(Table24627[[#This Row],[Conditioning PR]]*0.5+Table24627[[#This Row],[Resting HR PR]]*0.3+Table24627[[#This Row],[HRR PR]]*0.2)</f>
        <v>0.42259999999999998</v>
      </c>
      <c r="U2" s="28">
        <f>PERCENTRANK([Anaerobic2],V2)</f>
        <v>1</v>
      </c>
      <c r="V2" s="28">
        <f>SUM(Table24627[[#This Row],[10yd PR]]*0.2+Table24627[[#This Row],[40yd PR]]*0.2+Table24627[[#This Row],[20yd Shuttle PR]]*0.2+Table24627[[#This Row],[VJ PR]]*0.4)</f>
        <v>0.86640000000000006</v>
      </c>
    </row>
    <row r="3" spans="1:22">
      <c r="A3" s="6" t="s">
        <v>6</v>
      </c>
      <c r="B3" s="7">
        <v>1.84</v>
      </c>
      <c r="C3" s="21">
        <f>1-PERCENTRANK(B$2:B$11,B3)</f>
        <v>0.77800000000000002</v>
      </c>
      <c r="D3" s="7">
        <v>5.24</v>
      </c>
      <c r="E3" s="21">
        <f>1-PERCENTRANK(D$2:D$11,D3)</f>
        <v>0.66700000000000004</v>
      </c>
      <c r="F3" s="7">
        <f>SUM(D3-B3)</f>
        <v>3.4000000000000004</v>
      </c>
      <c r="G3" s="21">
        <f>1-PERCENTRANK(F$2:F$11,F3)</f>
        <v>0.55600000000000005</v>
      </c>
      <c r="H3" s="8">
        <v>4.49</v>
      </c>
      <c r="I3" s="22">
        <f>1-PERCENTRANK(H$2:H$11,H3)</f>
        <v>0.66700000000000004</v>
      </c>
      <c r="J3" s="8">
        <v>19.100000000000001</v>
      </c>
      <c r="K3" s="21">
        <f>PERCENTRANK(J$2:J$11,J3)</f>
        <v>1</v>
      </c>
      <c r="L3" s="15">
        <v>1.4282407407407409E-2</v>
      </c>
      <c r="M3" s="22">
        <f>1-PERCENTRANK(L$2:L$11,L3)</f>
        <v>1</v>
      </c>
      <c r="N3" s="12">
        <v>52</v>
      </c>
      <c r="O3" s="25">
        <f>1-PERCENTRANK(N$2:N$11,N3)</f>
        <v>1</v>
      </c>
      <c r="P3" s="12">
        <v>48</v>
      </c>
      <c r="Q3" s="25">
        <f>PERCENTRANK(P$2:P$11,P3)</f>
        <v>1</v>
      </c>
      <c r="R3" s="16">
        <v>90.8</v>
      </c>
      <c r="S3" s="25">
        <f>PERCENTRANK(R$2:R$11,R3)</f>
        <v>1</v>
      </c>
      <c r="T3" s="28">
        <f>SUM(Table24627[[#This Row],[Conditioning PR]]*0.5+Table24627[[#This Row],[Resting HR PR]]*0.3+Table24627[[#This Row],[HRR PR]]*0.2)</f>
        <v>1</v>
      </c>
      <c r="U3" s="28">
        <f>PERCENTRANK([Anaerobic2],V3)</f>
        <v>0.88800000000000001</v>
      </c>
      <c r="V3" s="28">
        <f>SUM(Table24627[[#This Row],[10yd PR]]*0.2+Table24627[[#This Row],[40yd PR]]*0.2+Table24627[[#This Row],[20yd Shuttle PR]]*0.2+Table24627[[#This Row],[VJ PR]]*0.4)</f>
        <v>0.82240000000000002</v>
      </c>
    </row>
    <row r="4" spans="1:22">
      <c r="A4" s="9" t="s">
        <v>9</v>
      </c>
      <c r="B4" s="7">
        <v>1.9</v>
      </c>
      <c r="C4" s="21">
        <f>1-PERCENTRANK(B$2:B$11,B4)</f>
        <v>0.44499999999999995</v>
      </c>
      <c r="D4" s="7">
        <v>5.32</v>
      </c>
      <c r="E4" s="21">
        <f>1-PERCENTRANK(D$2:D$11,D4)</f>
        <v>0.33399999999999996</v>
      </c>
      <c r="F4" s="7">
        <f>SUM(D4-B4)</f>
        <v>3.4200000000000004</v>
      </c>
      <c r="G4" s="21">
        <f>1-PERCENTRANK(F$2:F$11,F4)</f>
        <v>0.33399999999999996</v>
      </c>
      <c r="H4" s="7">
        <v>4.53</v>
      </c>
      <c r="I4" s="22">
        <f>1-PERCENTRANK(H$2:H$11,H4)</f>
        <v>0.55600000000000005</v>
      </c>
      <c r="J4" s="7">
        <v>18</v>
      </c>
      <c r="K4" s="21">
        <f>PERCENTRANK(J$2:J$11,J4)</f>
        <v>0.88800000000000001</v>
      </c>
      <c r="L4" s="13">
        <v>2.0729166666666667E-2</v>
      </c>
      <c r="M4" s="23">
        <f>1-PERCENTRANK(L$2:L$11,L4)</f>
        <v>0.11199999999999999</v>
      </c>
      <c r="N4" s="12">
        <v>72</v>
      </c>
      <c r="O4" s="25">
        <f>1-PERCENTRANK(N$2:N$11,N4)</f>
        <v>0</v>
      </c>
      <c r="P4" s="12">
        <v>20</v>
      </c>
      <c r="Q4" s="25">
        <f>PERCENTRANK(P$2:P$11,P4)</f>
        <v>0.111</v>
      </c>
      <c r="R4" s="16">
        <v>73.3</v>
      </c>
      <c r="S4" s="25">
        <f>PERCENTRANK(R$2:R$11,R4)</f>
        <v>0</v>
      </c>
      <c r="T4" s="28">
        <f>SUM(Table24627[[#This Row],[Conditioning PR]]*0.5+Table24627[[#This Row],[Resting HR PR]]*0.3+Table24627[[#This Row],[HRR PR]]*0.2)</f>
        <v>7.8199999999999992E-2</v>
      </c>
      <c r="U4" s="28">
        <f>PERCENTRANK([Anaerobic2],V4)</f>
        <v>0.77700000000000002</v>
      </c>
      <c r="V4" s="28">
        <f>SUM(Table24627[[#This Row],[10yd PR]]*0.2+Table24627[[#This Row],[40yd PR]]*0.2+Table24627[[#This Row],[20yd Shuttle PR]]*0.2+Table24627[[#This Row],[VJ PR]]*0.4)</f>
        <v>0.62220000000000009</v>
      </c>
    </row>
    <row r="5" spans="1:22">
      <c r="A5" s="9" t="s">
        <v>10</v>
      </c>
      <c r="B5" s="7">
        <v>1.86</v>
      </c>
      <c r="C5" s="21">
        <f>1-PERCENTRANK(B$2:B$11,B5)</f>
        <v>0.66700000000000004</v>
      </c>
      <c r="D5" s="7">
        <v>5.15</v>
      </c>
      <c r="E5" s="21">
        <f>1-PERCENTRANK(D$2:D$11,D5)</f>
        <v>0.88900000000000001</v>
      </c>
      <c r="F5" s="7">
        <f>SUM(D5-B5)</f>
        <v>3.29</v>
      </c>
      <c r="G5" s="21">
        <f>1-PERCENTRANK(F$2:F$11,F5)</f>
        <v>0.88900000000000001</v>
      </c>
      <c r="H5" s="7">
        <v>4.68</v>
      </c>
      <c r="I5" s="22">
        <f>1-PERCENTRANK(H$2:H$11,H5)</f>
        <v>0.33399999999999996</v>
      </c>
      <c r="J5" s="7">
        <v>15.4</v>
      </c>
      <c r="K5" s="21">
        <f>PERCENTRANK(J$2:J$11,J5)</f>
        <v>0.55500000000000005</v>
      </c>
      <c r="L5" s="15">
        <v>1.7743055555555557E-2</v>
      </c>
      <c r="M5" s="22">
        <f>1-PERCENTRANK(L$2:L$11,L5)</f>
        <v>0.55600000000000005</v>
      </c>
      <c r="N5" s="12">
        <v>54</v>
      </c>
      <c r="O5" s="25">
        <f>1-PERCENTRANK(N$2:N$11,N5)</f>
        <v>0.88900000000000001</v>
      </c>
      <c r="P5" s="12">
        <v>35</v>
      </c>
      <c r="Q5" s="25">
        <f>PERCENTRANK(P$2:P$11,P5)</f>
        <v>0.66600000000000004</v>
      </c>
      <c r="R5" s="16">
        <v>83.1</v>
      </c>
      <c r="S5" s="25">
        <f>PERCENTRANK(R$2:R$11,R5)</f>
        <v>0.44400000000000001</v>
      </c>
      <c r="T5" s="28">
        <f>SUM(Table24627[[#This Row],[Conditioning PR]]*0.5+Table24627[[#This Row],[Resting HR PR]]*0.3+Table24627[[#This Row],[HRR PR]]*0.2)</f>
        <v>0.67789999999999995</v>
      </c>
      <c r="U5" s="28">
        <f>PERCENTRANK([Anaerobic2],V5)</f>
        <v>0.66600000000000004</v>
      </c>
      <c r="V5" s="28">
        <f>SUM(Table24627[[#This Row],[10yd PR]]*0.2+Table24627[[#This Row],[40yd PR]]*0.2+Table24627[[#This Row],[20yd Shuttle PR]]*0.2+Table24627[[#This Row],[VJ PR]]*0.4)</f>
        <v>0.60000000000000009</v>
      </c>
    </row>
    <row r="6" spans="1:22">
      <c r="A6" s="9" t="s">
        <v>19</v>
      </c>
      <c r="B6" s="7">
        <v>1.9</v>
      </c>
      <c r="C6" s="21">
        <f>1-PERCENTRANK(B$2:B$11,B6)</f>
        <v>0.44499999999999995</v>
      </c>
      <c r="D6" s="7">
        <v>5.19</v>
      </c>
      <c r="E6" s="21">
        <f>1-PERCENTRANK(D$2:D$11,D6)</f>
        <v>0.77800000000000002</v>
      </c>
      <c r="F6" s="7">
        <v>3.29</v>
      </c>
      <c r="G6" s="21">
        <f>1-PERCENTRANK(F$2:F$11,F6)</f>
        <v>0.88900000000000001</v>
      </c>
      <c r="H6" s="7">
        <v>4.88</v>
      </c>
      <c r="I6" s="22">
        <f>1-PERCENTRANK(H$2:H$11,H6)</f>
        <v>0</v>
      </c>
      <c r="J6" s="7">
        <v>17.8</v>
      </c>
      <c r="K6" s="21">
        <f>PERCENTRANK(J$2:J$11,J6)</f>
        <v>0.77700000000000002</v>
      </c>
      <c r="L6" s="15">
        <v>1.6122685185185184E-2</v>
      </c>
      <c r="M6" s="22">
        <f>1-PERCENTRANK(L$2:L$11,L6)</f>
        <v>0.88900000000000001</v>
      </c>
      <c r="N6" s="12">
        <v>55</v>
      </c>
      <c r="O6" s="25">
        <f>1-PERCENTRANK(N$2:N$11,N6)</f>
        <v>0.55600000000000005</v>
      </c>
      <c r="P6" s="12">
        <v>42</v>
      </c>
      <c r="Q6" s="25">
        <f>PERCENTRANK(P$2:P$11,P6)</f>
        <v>0.88800000000000001</v>
      </c>
      <c r="R6" s="16">
        <v>85.1</v>
      </c>
      <c r="S6" s="25">
        <f>PERCENTRANK(R$2:R$11,R6)</f>
        <v>0.77700000000000002</v>
      </c>
      <c r="T6" s="28">
        <f>SUM(Table24627[[#This Row],[Conditioning PR]]*0.5+Table24627[[#This Row],[Resting HR PR]]*0.3+Table24627[[#This Row],[HRR PR]]*0.2)</f>
        <v>0.78889999999999993</v>
      </c>
      <c r="U6" s="28">
        <f>PERCENTRANK([Anaerobic2],V6)</f>
        <v>0.55500000000000005</v>
      </c>
      <c r="V6" s="28">
        <f>SUM(Table24627[[#This Row],[10yd PR]]*0.2+Table24627[[#This Row],[40yd PR]]*0.2+Table24627[[#This Row],[20yd Shuttle PR]]*0.2+Table24627[[#This Row],[VJ PR]]*0.4)</f>
        <v>0.5554</v>
      </c>
    </row>
    <row r="7" spans="1:22">
      <c r="A7" s="9" t="s">
        <v>8</v>
      </c>
      <c r="B7" s="7">
        <v>1.88</v>
      </c>
      <c r="C7" s="21">
        <f>1-PERCENTRANK(B$2:B$11,B7)</f>
        <v>0.55600000000000005</v>
      </c>
      <c r="D7" s="7">
        <v>5.25</v>
      </c>
      <c r="E7" s="21">
        <f>1-PERCENTRANK(D$2:D$11,D7)</f>
        <v>0.55600000000000005</v>
      </c>
      <c r="F7" s="7">
        <f>SUM(D7-B7)</f>
        <v>3.37</v>
      </c>
      <c r="G7" s="21">
        <f>1-PERCENTRANK(F$2:F$11,F7)</f>
        <v>0.66700000000000004</v>
      </c>
      <c r="H7" s="7">
        <v>4.58</v>
      </c>
      <c r="I7" s="22">
        <f>1-PERCENTRANK(H$2:H$11,H7)</f>
        <v>0.44499999999999995</v>
      </c>
      <c r="J7" s="7">
        <v>15</v>
      </c>
      <c r="K7" s="21">
        <f>PERCENTRANK(J$2:J$11,J7)</f>
        <v>0.44400000000000001</v>
      </c>
      <c r="L7" s="13">
        <v>1.6701388888888887E-2</v>
      </c>
      <c r="M7" s="23">
        <f>1-PERCENTRANK(L$2:L$11,L7)</f>
        <v>0.66700000000000004</v>
      </c>
      <c r="N7" s="12">
        <v>56</v>
      </c>
      <c r="O7" s="25">
        <f>1-PERCENTRANK(N$2:N$11,N7)</f>
        <v>0.44499999999999995</v>
      </c>
      <c r="P7" s="12">
        <v>36</v>
      </c>
      <c r="Q7" s="25">
        <f>PERCENTRANK(P$2:P$11,P7)</f>
        <v>0.77700000000000002</v>
      </c>
      <c r="R7" s="16">
        <v>83.1</v>
      </c>
      <c r="S7" s="25">
        <f>PERCENTRANK(R$2:R$11,R7)</f>
        <v>0.44400000000000001</v>
      </c>
      <c r="T7" s="28">
        <f>SUM(Table24627[[#This Row],[Conditioning PR]]*0.5+Table24627[[#This Row],[Resting HR PR]]*0.3+Table24627[[#This Row],[HRR PR]]*0.2)</f>
        <v>0.62239999999999995</v>
      </c>
      <c r="U7" s="28">
        <f>PERCENTRANK([Anaerobic2],V7)</f>
        <v>0.44400000000000001</v>
      </c>
      <c r="V7" s="28">
        <f>SUM(Table24627[[#This Row],[10yd PR]]*0.2+Table24627[[#This Row],[40yd PR]]*0.2+Table24627[[#This Row],[20yd Shuttle PR]]*0.2+Table24627[[#This Row],[VJ PR]]*0.4)</f>
        <v>0.48899999999999999</v>
      </c>
    </row>
    <row r="8" spans="1:22">
      <c r="A8" s="9" t="s">
        <v>11</v>
      </c>
      <c r="B8" s="7">
        <v>1.9</v>
      </c>
      <c r="C8" s="21">
        <f>1-PERCENTRANK(B$2:B$11,B8)</f>
        <v>0.44499999999999995</v>
      </c>
      <c r="D8" s="7">
        <v>5.33</v>
      </c>
      <c r="E8" s="21">
        <f>1-PERCENTRANK(D$2:D$11,D8)</f>
        <v>0.22299999999999998</v>
      </c>
      <c r="F8" s="7">
        <f>SUM(D8-B8)</f>
        <v>3.43</v>
      </c>
      <c r="G8" s="21">
        <f>1-PERCENTRANK(F$2:F$11,F8)</f>
        <v>0.22299999999999998</v>
      </c>
      <c r="H8" s="8">
        <v>4.46</v>
      </c>
      <c r="I8" s="22">
        <f>1-PERCENTRANK(H$2:H$11,H8)</f>
        <v>0.77800000000000002</v>
      </c>
      <c r="J8" s="8">
        <v>13.9</v>
      </c>
      <c r="K8" s="21">
        <f>PERCENTRANK(J$2:J$11,J8)</f>
        <v>0.33300000000000002</v>
      </c>
      <c r="L8" s="14">
        <v>1.667824074074074E-2</v>
      </c>
      <c r="M8" s="24">
        <f>1-PERCENTRANK(L$2:L$11,L8)</f>
        <v>0.77800000000000002</v>
      </c>
      <c r="N8" s="12">
        <v>63</v>
      </c>
      <c r="O8" s="25">
        <f>1-PERCENTRANK(N$2:N$11,N8)</f>
        <v>0.11199999999999999</v>
      </c>
      <c r="P8" s="12">
        <v>34</v>
      </c>
      <c r="Q8" s="25">
        <f>PERCENTRANK(P$2:P$11,P8)</f>
        <v>0.55500000000000005</v>
      </c>
      <c r="R8" s="16">
        <v>80.2</v>
      </c>
      <c r="S8" s="25">
        <f>PERCENTRANK(R$2:R$11,R8)</f>
        <v>0.222</v>
      </c>
      <c r="T8" s="28">
        <f>SUM(Table24627[[#This Row],[Conditioning PR]]*0.5+Table24627[[#This Row],[Resting HR PR]]*0.3+Table24627[[#This Row],[HRR PR]]*0.2)</f>
        <v>0.53360000000000007</v>
      </c>
      <c r="U8" s="28">
        <f>PERCENTRANK([Anaerobic2],V8)</f>
        <v>0.33300000000000002</v>
      </c>
      <c r="V8" s="28">
        <f>SUM(Table24627[[#This Row],[10yd PR]]*0.2+Table24627[[#This Row],[40yd PR]]*0.2+Table24627[[#This Row],[20yd Shuttle PR]]*0.2+Table24627[[#This Row],[VJ PR]]*0.4)</f>
        <v>0.4224</v>
      </c>
    </row>
    <row r="9" spans="1:22">
      <c r="A9" s="9" t="s">
        <v>12</v>
      </c>
      <c r="B9" s="7">
        <v>1.82</v>
      </c>
      <c r="C9" s="21">
        <f>1-PERCENTRANK(B$2:B$11,B9)</f>
        <v>1</v>
      </c>
      <c r="D9" s="7">
        <v>5.29</v>
      </c>
      <c r="E9" s="21">
        <f>1-PERCENTRANK(D$2:D$11,D9)</f>
        <v>0.44499999999999995</v>
      </c>
      <c r="F9" s="7">
        <f>SUM(D9-B9)</f>
        <v>3.4699999999999998</v>
      </c>
      <c r="G9" s="21">
        <f>1-PERCENTRANK(F$2:F$11,F9)</f>
        <v>0.11199999999999999</v>
      </c>
      <c r="H9" s="7">
        <v>4.7</v>
      </c>
      <c r="I9" s="22">
        <f>1-PERCENTRANK(H$2:H$11,H9)</f>
        <v>0.22299999999999998</v>
      </c>
      <c r="J9" s="7">
        <v>12.4</v>
      </c>
      <c r="K9" s="21">
        <f>PERCENTRANK(J$2:J$11,J9)</f>
        <v>0</v>
      </c>
      <c r="L9" s="14">
        <v>1.8240740740740741E-2</v>
      </c>
      <c r="M9" s="24">
        <f>1-PERCENTRANK(L$2:L$11,L9)</f>
        <v>0.44499999999999995</v>
      </c>
      <c r="N9" s="12">
        <v>60</v>
      </c>
      <c r="O9" s="25">
        <f>1-PERCENTRANK(N$2:N$11,N9)</f>
        <v>0.33399999999999996</v>
      </c>
      <c r="P9" s="12">
        <v>28</v>
      </c>
      <c r="Q9" s="25">
        <f>PERCENTRANK(P$2:P$11,P9)</f>
        <v>0.33300000000000002</v>
      </c>
      <c r="R9" s="16">
        <v>83.9</v>
      </c>
      <c r="S9" s="25">
        <f>PERCENTRANK(R$2:R$11,R9)</f>
        <v>0.66600000000000004</v>
      </c>
      <c r="T9" s="28">
        <f>SUM(Table24627[[#This Row],[Conditioning PR]]*0.5+Table24627[[#This Row],[Resting HR PR]]*0.3+Table24627[[#This Row],[HRR PR]]*0.2)</f>
        <v>0.38929999999999998</v>
      </c>
      <c r="U9" s="28">
        <f>PERCENTRANK([Anaerobic2],V9)</f>
        <v>0.222</v>
      </c>
      <c r="V9" s="28">
        <f>SUM(Table24627[[#This Row],[10yd PR]]*0.2+Table24627[[#This Row],[40yd PR]]*0.2+Table24627[[#This Row],[20yd Shuttle PR]]*0.2+Table24627[[#This Row],[VJ PR]]*0.4)</f>
        <v>0.33360000000000001</v>
      </c>
    </row>
    <row r="10" spans="1:22">
      <c r="A10" s="9" t="s">
        <v>13</v>
      </c>
      <c r="B10" s="7">
        <v>1.91</v>
      </c>
      <c r="C10" s="21">
        <f>1-PERCENTRANK(B$2:B$11,B10)</f>
        <v>0.11199999999999999</v>
      </c>
      <c r="D10" s="7">
        <v>5.43</v>
      </c>
      <c r="E10" s="21">
        <f>1-PERCENTRANK(D$2:D$11,D10)</f>
        <v>0</v>
      </c>
      <c r="F10" s="7">
        <f>SUM(D10-B10)</f>
        <v>3.5199999999999996</v>
      </c>
      <c r="G10" s="21">
        <f>1-PERCENTRANK(F$2:F$11,F10)</f>
        <v>0</v>
      </c>
      <c r="H10" s="7">
        <v>4.38</v>
      </c>
      <c r="I10" s="22">
        <f>1-PERCENTRANK(H$2:H$11,H10)</f>
        <v>0.88900000000000001</v>
      </c>
      <c r="J10" s="7">
        <v>13.8</v>
      </c>
      <c r="K10" s="21">
        <f>PERCENTRANK(J$2:J$11,J10)</f>
        <v>0.222</v>
      </c>
      <c r="L10" s="13">
        <v>1.8888888888888889E-2</v>
      </c>
      <c r="M10" s="23">
        <f>1-PERCENTRANK(L$2:L$11,L10)</f>
        <v>0.33399999999999996</v>
      </c>
      <c r="N10" s="12">
        <v>54</v>
      </c>
      <c r="O10" s="25">
        <f>1-PERCENTRANK(N$2:N$11,N10)</f>
        <v>0.88900000000000001</v>
      </c>
      <c r="P10" s="12">
        <v>31</v>
      </c>
      <c r="Q10" s="25">
        <f>PERCENTRANK(P$2:P$11,P10)</f>
        <v>0.44400000000000001</v>
      </c>
      <c r="R10" s="16">
        <v>85.4</v>
      </c>
      <c r="S10" s="25">
        <f>PERCENTRANK(R$2:R$11,R10)</f>
        <v>0.88800000000000001</v>
      </c>
      <c r="T10" s="28">
        <f>SUM(Table24627[[#This Row],[Conditioning PR]]*0.5+Table24627[[#This Row],[Resting HR PR]]*0.3+Table24627[[#This Row],[HRR PR]]*0.2)</f>
        <v>0.52249999999999996</v>
      </c>
      <c r="U10" s="28">
        <f>PERCENTRANK([Anaerobic2],V10)</f>
        <v>0.111</v>
      </c>
      <c r="V10" s="28">
        <f>SUM(Table24627[[#This Row],[10yd PR]]*0.2+Table24627[[#This Row],[40yd PR]]*0.2+Table24627[[#This Row],[20yd Shuttle PR]]*0.2+Table24627[[#This Row],[VJ PR]]*0.4)</f>
        <v>0.28900000000000003</v>
      </c>
    </row>
    <row r="11" spans="1:22">
      <c r="A11" s="9" t="s">
        <v>7</v>
      </c>
      <c r="B11" s="7">
        <v>1.95</v>
      </c>
      <c r="C11" s="21">
        <f>1-PERCENTRANK(B$2:B$11,B11)</f>
        <v>0</v>
      </c>
      <c r="D11" s="7">
        <v>5.37</v>
      </c>
      <c r="E11" s="21">
        <f>1-PERCENTRANK(D$2:D$11,D11)</f>
        <v>0.11199999999999999</v>
      </c>
      <c r="F11" s="7">
        <f>SUM(D11-B11)</f>
        <v>3.42</v>
      </c>
      <c r="G11" s="21">
        <f>1-PERCENTRANK(F$2:F$11,F11)</f>
        <v>0.44499999999999995</v>
      </c>
      <c r="H11" s="7">
        <v>4.79</v>
      </c>
      <c r="I11" s="22">
        <f>1-PERCENTRANK(H$2:H$11,H11)</f>
        <v>0.11199999999999999</v>
      </c>
      <c r="J11" s="7">
        <v>13</v>
      </c>
      <c r="K11" s="21">
        <f>PERCENTRANK(J$2:J$11,J11)</f>
        <v>0.111</v>
      </c>
      <c r="L11" s="14">
        <v>2.1041666666666667E-2</v>
      </c>
      <c r="M11" s="24">
        <f>1-PERCENTRANK(L$2:L$11,L11)</f>
        <v>0</v>
      </c>
      <c r="N11" s="12">
        <v>61</v>
      </c>
      <c r="O11" s="25">
        <f>1-PERCENTRANK(N$2:N$11,N11)</f>
        <v>0.22299999999999998</v>
      </c>
      <c r="P11" s="12">
        <v>14</v>
      </c>
      <c r="Q11" s="25">
        <f>PERCENTRANK(P$2:P$11,P11)</f>
        <v>0</v>
      </c>
      <c r="R11" s="16">
        <v>78</v>
      </c>
      <c r="S11" s="25">
        <f>PERCENTRANK(R$2:R$11,R11)</f>
        <v>0.111</v>
      </c>
      <c r="T11" s="28">
        <f>SUM(Table24627[[#This Row],[Conditioning PR]]*0.5+Table24627[[#This Row],[Resting HR PR]]*0.3+Table24627[[#This Row],[HRR PR]]*0.2)</f>
        <v>6.6899999999999987E-2</v>
      </c>
      <c r="U11" s="28">
        <f>PERCENTRANK([Anaerobic2],V11)</f>
        <v>0</v>
      </c>
      <c r="V11" s="28">
        <f>SUM(Table24627[[#This Row],[10yd PR]]*0.2+Table24627[[#This Row],[40yd PR]]*0.2+Table24627[[#This Row],[20yd Shuttle PR]]*0.2+Table24627[[#This Row],[VJ PR]]*0.4)</f>
        <v>8.9200000000000002E-2</v>
      </c>
    </row>
    <row r="12" spans="1:22">
      <c r="N12" s="11"/>
      <c r="O12" s="11"/>
    </row>
    <row r="13" spans="1:22">
      <c r="L13" s="17"/>
      <c r="N13" s="10"/>
      <c r="O13" s="10"/>
    </row>
    <row r="14" spans="1:22">
      <c r="N14" s="4"/>
      <c r="O14" s="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Y13"/>
  <sheetViews>
    <sheetView workbookViewId="0">
      <pane ySplit="1" topLeftCell="A2" activePane="bottomLeft" state="frozen"/>
      <selection pane="bottomLeft" activeCell="AB19" sqref="AB19"/>
    </sheetView>
  </sheetViews>
  <sheetFormatPr defaultRowHeight="15"/>
  <cols>
    <col min="1" max="1" width="11.42578125" style="5" bestFit="1" customWidth="1"/>
    <col min="2" max="5" width="15.7109375" style="5" hidden="1" customWidth="1"/>
    <col min="6" max="6" width="15.140625" style="5" hidden="1" customWidth="1"/>
    <col min="7" max="7" width="18.28515625" style="5" hidden="1" customWidth="1"/>
    <col min="8" max="8" width="16.42578125" style="5" hidden="1" customWidth="1"/>
    <col min="9" max="9" width="19.42578125" style="5" hidden="1" customWidth="1"/>
    <col min="10" max="11" width="17.7109375" style="5" hidden="1" customWidth="1"/>
    <col min="12" max="12" width="17" hidden="1" customWidth="1"/>
    <col min="13" max="13" width="19.85546875" hidden="1" customWidth="1"/>
    <col min="14" max="14" width="16.5703125" hidden="1" customWidth="1"/>
    <col min="15" max="15" width="17.85546875" hidden="1" customWidth="1"/>
    <col min="16" max="18" width="14.42578125" hidden="1" customWidth="1"/>
    <col min="19" max="19" width="14.5703125" hidden="1" customWidth="1"/>
    <col min="20" max="20" width="16.5703125" bestFit="1" customWidth="1"/>
    <col min="21" max="21" width="16.7109375" bestFit="1" customWidth="1"/>
    <col min="22" max="22" width="22.7109375" bestFit="1" customWidth="1"/>
    <col min="23" max="23" width="20.5703125" customWidth="1"/>
    <col min="24" max="24" width="12.85546875" bestFit="1" customWidth="1"/>
    <col min="25" max="25" width="14.5703125" bestFit="1" customWidth="1"/>
  </cols>
  <sheetData>
    <row r="1" spans="1:25" s="1" customFormat="1" ht="15.75" thickBot="1">
      <c r="A1" s="1" t="s">
        <v>0</v>
      </c>
      <c r="B1" s="2" t="s">
        <v>1</v>
      </c>
      <c r="C1" s="2" t="s">
        <v>20</v>
      </c>
      <c r="D1" s="2" t="s">
        <v>2</v>
      </c>
      <c r="E1" s="2" t="s">
        <v>21</v>
      </c>
      <c r="F1" s="2" t="s">
        <v>3</v>
      </c>
      <c r="G1" s="2" t="s">
        <v>22</v>
      </c>
      <c r="H1" s="2" t="s">
        <v>4</v>
      </c>
      <c r="I1" s="2" t="s">
        <v>23</v>
      </c>
      <c r="J1" s="2" t="s">
        <v>14</v>
      </c>
      <c r="K1" s="2" t="s">
        <v>24</v>
      </c>
      <c r="L1" s="3" t="s">
        <v>18</v>
      </c>
      <c r="M1" s="3" t="s">
        <v>25</v>
      </c>
      <c r="N1" s="3" t="s">
        <v>15</v>
      </c>
      <c r="O1" s="3" t="s">
        <v>26</v>
      </c>
      <c r="P1" s="3" t="s">
        <v>16</v>
      </c>
      <c r="Q1" s="3" t="s">
        <v>27</v>
      </c>
      <c r="R1" s="3" t="s">
        <v>17</v>
      </c>
      <c r="S1" s="3" t="s">
        <v>28</v>
      </c>
      <c r="T1" s="3" t="s">
        <v>33</v>
      </c>
      <c r="U1" s="3" t="s">
        <v>34</v>
      </c>
      <c r="V1" s="26" t="s">
        <v>35</v>
      </c>
      <c r="W1" s="3" t="s">
        <v>36</v>
      </c>
      <c r="X1" s="3" t="s">
        <v>39</v>
      </c>
      <c r="Y1" s="3" t="s">
        <v>38</v>
      </c>
    </row>
    <row r="2" spans="1:25" ht="15.75" thickTop="1">
      <c r="A2" s="9" t="s">
        <v>5</v>
      </c>
      <c r="B2" s="7">
        <v>1.82</v>
      </c>
      <c r="C2" s="21">
        <f>1-PERCENTRANK(B$2:B$11,B2)</f>
        <v>1</v>
      </c>
      <c r="D2" s="7">
        <v>5.08</v>
      </c>
      <c r="E2" s="21">
        <f>1-PERCENTRANK(D$2:D$11,D2)</f>
        <v>1</v>
      </c>
      <c r="F2" s="7">
        <f>SUM(D2-B2)</f>
        <v>3.26</v>
      </c>
      <c r="G2" s="21">
        <f>1-PERCENTRANK(F$2:F$11,F2)</f>
        <v>1</v>
      </c>
      <c r="H2" s="8">
        <v>4.22</v>
      </c>
      <c r="I2" s="22">
        <f>1-PERCENTRANK(H$2:H$11,H2)</f>
        <v>1</v>
      </c>
      <c r="J2" s="7">
        <v>16.100000000000001</v>
      </c>
      <c r="K2" s="21">
        <f>PERCENTRANK(J$2:J$11,J2)</f>
        <v>0.66600000000000004</v>
      </c>
      <c r="L2" s="15">
        <v>1.9363425925925926E-2</v>
      </c>
      <c r="M2" s="22">
        <f>1-PERCENTRANK(L$2:L$11,L2)</f>
        <v>0.22299999999999998</v>
      </c>
      <c r="N2" s="12">
        <v>54</v>
      </c>
      <c r="O2" s="25">
        <f>1-PERCENTRANK(N$2:N$11,N2)</f>
        <v>0.88900000000000001</v>
      </c>
      <c r="P2" s="12">
        <v>26</v>
      </c>
      <c r="Q2" s="25">
        <f>PERCENTRANK(P$2:P$11,P2)</f>
        <v>0.222</v>
      </c>
      <c r="R2" s="16">
        <v>82.6</v>
      </c>
      <c r="S2" s="25">
        <f>PERCENTRANK(R$2:R$11,R2)</f>
        <v>0.33300000000000002</v>
      </c>
      <c r="T2" s="27">
        <f>SUM(C2*0.3+E2*0.4+G2*0.3)*10</f>
        <v>10</v>
      </c>
      <c r="U2" s="27">
        <f>SUM(C2*0.2+I2*0.2+K2*0.6)*10</f>
        <v>7.9960000000000004</v>
      </c>
      <c r="V2" s="27">
        <f>SUM(M2*0.4+O2*0.2+Q2*0.2+S2*0.2)*10</f>
        <v>3.7800000000000002</v>
      </c>
      <c r="W2" s="27">
        <f>SUM(S2*0.5+Q2*0.3+O2*0.2)*10</f>
        <v>4.109</v>
      </c>
      <c r="X2" s="27">
        <v>3.8</v>
      </c>
      <c r="Y2" s="27">
        <f>SUM(T2*0.5+U2*0.5)</f>
        <v>8.9980000000000011</v>
      </c>
    </row>
    <row r="3" spans="1:25">
      <c r="A3" s="9" t="s">
        <v>13</v>
      </c>
      <c r="B3" s="7">
        <v>1.91</v>
      </c>
      <c r="C3" s="21">
        <f t="shared" ref="C3:C11" si="0">1-PERCENTRANK(B$2:B$11,B3)</f>
        <v>0.11199999999999999</v>
      </c>
      <c r="D3" s="7">
        <v>5.43</v>
      </c>
      <c r="E3" s="21">
        <f t="shared" ref="E3:E11" si="1">1-PERCENTRANK(D$2:D$11,D3)</f>
        <v>0</v>
      </c>
      <c r="F3" s="7">
        <f>SUM(D3-B3)</f>
        <v>3.5199999999999996</v>
      </c>
      <c r="G3" s="21">
        <f t="shared" ref="G3:G11" si="2">1-PERCENTRANK(F$2:F$11,F3)</f>
        <v>0</v>
      </c>
      <c r="H3" s="7">
        <v>4.38</v>
      </c>
      <c r="I3" s="22">
        <f t="shared" ref="I3:I11" si="3">1-PERCENTRANK(H$2:H$11,H3)</f>
        <v>0.88900000000000001</v>
      </c>
      <c r="J3" s="7">
        <v>13.8</v>
      </c>
      <c r="K3" s="21">
        <f t="shared" ref="K3:K11" si="4">PERCENTRANK(J$2:J$11,J3)</f>
        <v>0.222</v>
      </c>
      <c r="L3" s="13">
        <v>1.8888888888888889E-2</v>
      </c>
      <c r="M3" s="23">
        <f t="shared" ref="M3:M11" si="5">1-PERCENTRANK(L$2:L$11,L3)</f>
        <v>0.33399999999999996</v>
      </c>
      <c r="N3" s="12">
        <v>54</v>
      </c>
      <c r="O3" s="25">
        <f t="shared" ref="O3:O11" si="6">1-PERCENTRANK(N$2:N$11,N3)</f>
        <v>0.88900000000000001</v>
      </c>
      <c r="P3" s="12">
        <v>31</v>
      </c>
      <c r="Q3" s="25">
        <f t="shared" ref="Q3:S11" si="7">PERCENTRANK(P$2:P$11,P3)</f>
        <v>0.44400000000000001</v>
      </c>
      <c r="R3" s="16">
        <v>85.4</v>
      </c>
      <c r="S3" s="25">
        <f t="shared" si="7"/>
        <v>0.88800000000000001</v>
      </c>
      <c r="T3" s="27">
        <f t="shared" ref="T3:T11" si="8">SUM(C3*0.3+E3*0.4+G3*0.3)*10</f>
        <v>0.33599999999999997</v>
      </c>
      <c r="U3" s="27">
        <f t="shared" ref="U3:U11" si="9">SUM(C3*0.2+I3*0.2+K3*0.6)*10</f>
        <v>3.3340000000000005</v>
      </c>
      <c r="V3" s="27">
        <f t="shared" ref="V3:V11" si="10">SUM(M3*0.4+O3*0.2+Q3*0.2+S3*0.2)*10</f>
        <v>5.7779999999999996</v>
      </c>
      <c r="W3" s="27">
        <f t="shared" ref="W3:W11" si="11">SUM(S3*0.5+Q3*0.3+O3*0.2)*10</f>
        <v>7.5499999999999989</v>
      </c>
      <c r="X3" s="27"/>
      <c r="Y3" s="27"/>
    </row>
    <row r="4" spans="1:25">
      <c r="A4" s="9" t="s">
        <v>9</v>
      </c>
      <c r="B4" s="7">
        <v>1.9</v>
      </c>
      <c r="C4" s="21">
        <f t="shared" si="0"/>
        <v>0.44499999999999995</v>
      </c>
      <c r="D4" s="7">
        <v>5.32</v>
      </c>
      <c r="E4" s="21">
        <f t="shared" si="1"/>
        <v>0.33399999999999996</v>
      </c>
      <c r="F4" s="7">
        <f>SUM(D4-B4)</f>
        <v>3.4200000000000004</v>
      </c>
      <c r="G4" s="21">
        <f t="shared" si="2"/>
        <v>0.33399999999999996</v>
      </c>
      <c r="H4" s="7">
        <v>4.53</v>
      </c>
      <c r="I4" s="22">
        <f t="shared" si="3"/>
        <v>0.55600000000000005</v>
      </c>
      <c r="J4" s="7">
        <v>18</v>
      </c>
      <c r="K4" s="21">
        <f t="shared" si="4"/>
        <v>0.88800000000000001</v>
      </c>
      <c r="L4" s="13">
        <v>2.0729166666666667E-2</v>
      </c>
      <c r="M4" s="23">
        <f t="shared" si="5"/>
        <v>0.11199999999999999</v>
      </c>
      <c r="N4" s="12">
        <v>72</v>
      </c>
      <c r="O4" s="25">
        <f t="shared" si="6"/>
        <v>0</v>
      </c>
      <c r="P4" s="12">
        <v>20</v>
      </c>
      <c r="Q4" s="25">
        <f t="shared" si="7"/>
        <v>0.111</v>
      </c>
      <c r="R4" s="16">
        <v>73.3</v>
      </c>
      <c r="S4" s="25">
        <f t="shared" si="7"/>
        <v>0</v>
      </c>
      <c r="T4" s="27">
        <f t="shared" si="8"/>
        <v>3.6729999999999996</v>
      </c>
      <c r="U4" s="27">
        <f t="shared" si="9"/>
        <v>7.33</v>
      </c>
      <c r="V4" s="27">
        <f t="shared" si="10"/>
        <v>0.67</v>
      </c>
      <c r="W4" s="27">
        <f t="shared" si="11"/>
        <v>0.33299999999999996</v>
      </c>
      <c r="X4" s="27"/>
      <c r="Y4" s="27"/>
    </row>
    <row r="5" spans="1:25">
      <c r="A5" s="9" t="s">
        <v>19</v>
      </c>
      <c r="B5" s="7">
        <v>1.9</v>
      </c>
      <c r="C5" s="21">
        <f t="shared" si="0"/>
        <v>0.44499999999999995</v>
      </c>
      <c r="D5" s="7">
        <v>5.19</v>
      </c>
      <c r="E5" s="21">
        <f t="shared" si="1"/>
        <v>0.77800000000000002</v>
      </c>
      <c r="F5" s="7">
        <v>3.29</v>
      </c>
      <c r="G5" s="21">
        <f t="shared" si="2"/>
        <v>0.88900000000000001</v>
      </c>
      <c r="H5" s="7">
        <v>4.88</v>
      </c>
      <c r="I5" s="22">
        <f t="shared" si="3"/>
        <v>0</v>
      </c>
      <c r="J5" s="7">
        <v>17.8</v>
      </c>
      <c r="K5" s="21">
        <f t="shared" si="4"/>
        <v>0.77700000000000002</v>
      </c>
      <c r="L5" s="15">
        <v>1.6122685185185184E-2</v>
      </c>
      <c r="M5" s="22">
        <f t="shared" si="5"/>
        <v>0.88900000000000001</v>
      </c>
      <c r="N5" s="12">
        <v>55</v>
      </c>
      <c r="O5" s="25">
        <f t="shared" si="6"/>
        <v>0.55600000000000005</v>
      </c>
      <c r="P5" s="12">
        <v>42</v>
      </c>
      <c r="Q5" s="25">
        <f t="shared" si="7"/>
        <v>0.88800000000000001</v>
      </c>
      <c r="R5" s="16">
        <v>85.1</v>
      </c>
      <c r="S5" s="25">
        <f t="shared" si="7"/>
        <v>0.77700000000000002</v>
      </c>
      <c r="T5" s="27">
        <f t="shared" si="8"/>
        <v>7.1140000000000008</v>
      </c>
      <c r="U5" s="27">
        <f t="shared" si="9"/>
        <v>5.5520000000000005</v>
      </c>
      <c r="V5" s="27">
        <f t="shared" si="10"/>
        <v>7.9980000000000011</v>
      </c>
      <c r="W5" s="27">
        <f t="shared" si="11"/>
        <v>7.6609999999999996</v>
      </c>
      <c r="X5" s="27"/>
      <c r="Y5" s="27"/>
    </row>
    <row r="6" spans="1:25">
      <c r="A6" s="9" t="s">
        <v>7</v>
      </c>
      <c r="B6" s="7">
        <v>1.95</v>
      </c>
      <c r="C6" s="21">
        <f t="shared" si="0"/>
        <v>0</v>
      </c>
      <c r="D6" s="7">
        <v>5.37</v>
      </c>
      <c r="E6" s="21">
        <f t="shared" si="1"/>
        <v>0.11199999999999999</v>
      </c>
      <c r="F6" s="7">
        <f t="shared" ref="F6:F11" si="12">SUM(D6-B6)</f>
        <v>3.42</v>
      </c>
      <c r="G6" s="21">
        <f t="shared" si="2"/>
        <v>0.44499999999999995</v>
      </c>
      <c r="H6" s="7">
        <v>4.79</v>
      </c>
      <c r="I6" s="22">
        <f t="shared" si="3"/>
        <v>0.11199999999999999</v>
      </c>
      <c r="J6" s="7">
        <v>13</v>
      </c>
      <c r="K6" s="21">
        <f t="shared" si="4"/>
        <v>0.111</v>
      </c>
      <c r="L6" s="14">
        <v>2.1041666666666667E-2</v>
      </c>
      <c r="M6" s="24">
        <f t="shared" si="5"/>
        <v>0</v>
      </c>
      <c r="N6" s="12">
        <v>61</v>
      </c>
      <c r="O6" s="25">
        <f t="shared" si="6"/>
        <v>0.22299999999999998</v>
      </c>
      <c r="P6" s="12">
        <v>14</v>
      </c>
      <c r="Q6" s="25">
        <f t="shared" si="7"/>
        <v>0</v>
      </c>
      <c r="R6" s="16">
        <v>78</v>
      </c>
      <c r="S6" s="25">
        <f t="shared" si="7"/>
        <v>0.111</v>
      </c>
      <c r="T6" s="27">
        <f t="shared" si="8"/>
        <v>1.7829999999999999</v>
      </c>
      <c r="U6" s="27">
        <f t="shared" si="9"/>
        <v>0.8899999999999999</v>
      </c>
      <c r="V6" s="27">
        <f t="shared" si="10"/>
        <v>0.66799999999999993</v>
      </c>
      <c r="W6" s="27">
        <f t="shared" si="11"/>
        <v>1.0009999999999999</v>
      </c>
      <c r="X6" s="27"/>
      <c r="Y6" s="27"/>
    </row>
    <row r="7" spans="1:25">
      <c r="A7" s="9" t="s">
        <v>12</v>
      </c>
      <c r="B7" s="7">
        <v>1.82</v>
      </c>
      <c r="C7" s="21">
        <f t="shared" si="0"/>
        <v>1</v>
      </c>
      <c r="D7" s="7">
        <v>5.29</v>
      </c>
      <c r="E7" s="21">
        <f t="shared" si="1"/>
        <v>0.44499999999999995</v>
      </c>
      <c r="F7" s="7">
        <f t="shared" si="12"/>
        <v>3.4699999999999998</v>
      </c>
      <c r="G7" s="21">
        <f t="shared" si="2"/>
        <v>0.11199999999999999</v>
      </c>
      <c r="H7" s="7">
        <v>4.7</v>
      </c>
      <c r="I7" s="22">
        <f t="shared" si="3"/>
        <v>0.22299999999999998</v>
      </c>
      <c r="J7" s="7">
        <v>12.4</v>
      </c>
      <c r="K7" s="21">
        <f t="shared" si="4"/>
        <v>0</v>
      </c>
      <c r="L7" s="14">
        <v>1.8240740740740741E-2</v>
      </c>
      <c r="M7" s="24">
        <f t="shared" si="5"/>
        <v>0.44499999999999995</v>
      </c>
      <c r="N7" s="12">
        <v>60</v>
      </c>
      <c r="O7" s="25">
        <f t="shared" si="6"/>
        <v>0.33399999999999996</v>
      </c>
      <c r="P7" s="12">
        <v>28</v>
      </c>
      <c r="Q7" s="25">
        <f t="shared" si="7"/>
        <v>0.33300000000000002</v>
      </c>
      <c r="R7" s="16">
        <v>83.9</v>
      </c>
      <c r="S7" s="25">
        <f t="shared" si="7"/>
        <v>0.66600000000000004</v>
      </c>
      <c r="T7" s="27">
        <f t="shared" si="8"/>
        <v>5.1159999999999997</v>
      </c>
      <c r="U7" s="27">
        <f t="shared" si="9"/>
        <v>2.4460000000000002</v>
      </c>
      <c r="V7" s="27">
        <f t="shared" si="10"/>
        <v>4.4459999999999997</v>
      </c>
      <c r="W7" s="27">
        <f t="shared" si="11"/>
        <v>4.9969999999999999</v>
      </c>
      <c r="X7" s="27"/>
      <c r="Y7" s="27"/>
    </row>
    <row r="8" spans="1:25">
      <c r="A8" s="9" t="s">
        <v>10</v>
      </c>
      <c r="B8" s="7">
        <v>1.86</v>
      </c>
      <c r="C8" s="21">
        <f t="shared" si="0"/>
        <v>0.66700000000000004</v>
      </c>
      <c r="D8" s="7">
        <v>5.15</v>
      </c>
      <c r="E8" s="21">
        <f t="shared" si="1"/>
        <v>0.88900000000000001</v>
      </c>
      <c r="F8" s="7">
        <f t="shared" si="12"/>
        <v>3.29</v>
      </c>
      <c r="G8" s="21">
        <f t="shared" si="2"/>
        <v>0.88900000000000001</v>
      </c>
      <c r="H8" s="7">
        <v>4.68</v>
      </c>
      <c r="I8" s="22">
        <f t="shared" si="3"/>
        <v>0.33399999999999996</v>
      </c>
      <c r="J8" s="7">
        <v>15.4</v>
      </c>
      <c r="K8" s="21">
        <f t="shared" si="4"/>
        <v>0.55500000000000005</v>
      </c>
      <c r="L8" s="15">
        <v>1.7743055555555557E-2</v>
      </c>
      <c r="M8" s="22">
        <f t="shared" si="5"/>
        <v>0.55600000000000005</v>
      </c>
      <c r="N8" s="12">
        <v>54</v>
      </c>
      <c r="O8" s="25">
        <f t="shared" si="6"/>
        <v>0.88900000000000001</v>
      </c>
      <c r="P8" s="12">
        <v>35</v>
      </c>
      <c r="Q8" s="25">
        <f t="shared" si="7"/>
        <v>0.66600000000000004</v>
      </c>
      <c r="R8" s="16">
        <v>83.1</v>
      </c>
      <c r="S8" s="25">
        <f t="shared" si="7"/>
        <v>0.44400000000000001</v>
      </c>
      <c r="T8" s="27">
        <f t="shared" si="8"/>
        <v>8.2240000000000002</v>
      </c>
      <c r="U8" s="27">
        <f t="shared" si="9"/>
        <v>5.3319999999999999</v>
      </c>
      <c r="V8" s="27">
        <f t="shared" si="10"/>
        <v>6.2220000000000013</v>
      </c>
      <c r="W8" s="27">
        <f t="shared" si="11"/>
        <v>5.9960000000000004</v>
      </c>
      <c r="X8" s="27"/>
      <c r="Y8" s="27"/>
    </row>
    <row r="9" spans="1:25">
      <c r="A9" s="9" t="s">
        <v>8</v>
      </c>
      <c r="B9" s="7">
        <v>1.88</v>
      </c>
      <c r="C9" s="21">
        <f t="shared" si="0"/>
        <v>0.55600000000000005</v>
      </c>
      <c r="D9" s="7">
        <v>5.25</v>
      </c>
      <c r="E9" s="21">
        <f t="shared" si="1"/>
        <v>0.55600000000000005</v>
      </c>
      <c r="F9" s="7">
        <f t="shared" si="12"/>
        <v>3.37</v>
      </c>
      <c r="G9" s="21">
        <f t="shared" si="2"/>
        <v>0.66700000000000004</v>
      </c>
      <c r="H9" s="7">
        <v>4.58</v>
      </c>
      <c r="I9" s="22">
        <f t="shared" si="3"/>
        <v>0.44499999999999995</v>
      </c>
      <c r="J9" s="7">
        <v>15</v>
      </c>
      <c r="K9" s="21">
        <f t="shared" si="4"/>
        <v>0.44400000000000001</v>
      </c>
      <c r="L9" s="13">
        <v>1.6701388888888887E-2</v>
      </c>
      <c r="M9" s="23">
        <f t="shared" si="5"/>
        <v>0.66700000000000004</v>
      </c>
      <c r="N9" s="12">
        <v>56</v>
      </c>
      <c r="O9" s="25">
        <f t="shared" si="6"/>
        <v>0.44499999999999995</v>
      </c>
      <c r="P9" s="12">
        <v>36</v>
      </c>
      <c r="Q9" s="25">
        <f t="shared" si="7"/>
        <v>0.77700000000000002</v>
      </c>
      <c r="R9" s="16">
        <v>83.1</v>
      </c>
      <c r="S9" s="25">
        <f t="shared" si="7"/>
        <v>0.44400000000000001</v>
      </c>
      <c r="T9" s="27">
        <f t="shared" si="8"/>
        <v>5.8930000000000007</v>
      </c>
      <c r="U9" s="27">
        <f t="shared" si="9"/>
        <v>4.6660000000000004</v>
      </c>
      <c r="V9" s="27">
        <f t="shared" si="10"/>
        <v>6</v>
      </c>
      <c r="W9" s="27">
        <f t="shared" si="11"/>
        <v>5.4410000000000007</v>
      </c>
      <c r="X9" s="27"/>
      <c r="Y9" s="27"/>
    </row>
    <row r="10" spans="1:25">
      <c r="A10" s="6" t="s">
        <v>6</v>
      </c>
      <c r="B10" s="7">
        <v>1.84</v>
      </c>
      <c r="C10" s="21">
        <f t="shared" si="0"/>
        <v>0.77800000000000002</v>
      </c>
      <c r="D10" s="7">
        <v>5.24</v>
      </c>
      <c r="E10" s="21">
        <f t="shared" si="1"/>
        <v>0.66700000000000004</v>
      </c>
      <c r="F10" s="7">
        <f t="shared" si="12"/>
        <v>3.4000000000000004</v>
      </c>
      <c r="G10" s="21">
        <f t="shared" si="2"/>
        <v>0.55600000000000005</v>
      </c>
      <c r="H10" s="8">
        <v>4.49</v>
      </c>
      <c r="I10" s="22">
        <f t="shared" si="3"/>
        <v>0.66700000000000004</v>
      </c>
      <c r="J10" s="8">
        <v>19.100000000000001</v>
      </c>
      <c r="K10" s="21">
        <f t="shared" si="4"/>
        <v>1</v>
      </c>
      <c r="L10" s="15">
        <v>1.4282407407407409E-2</v>
      </c>
      <c r="M10" s="22">
        <f t="shared" si="5"/>
        <v>1</v>
      </c>
      <c r="N10" s="12">
        <v>52</v>
      </c>
      <c r="O10" s="25">
        <f t="shared" si="6"/>
        <v>1</v>
      </c>
      <c r="P10" s="12">
        <v>48</v>
      </c>
      <c r="Q10" s="25">
        <f t="shared" si="7"/>
        <v>1</v>
      </c>
      <c r="R10" s="16">
        <v>90.8</v>
      </c>
      <c r="S10" s="25">
        <f t="shared" si="7"/>
        <v>1</v>
      </c>
      <c r="T10" s="27">
        <f t="shared" si="8"/>
        <v>6.67</v>
      </c>
      <c r="U10" s="27">
        <f t="shared" si="9"/>
        <v>8.89</v>
      </c>
      <c r="V10" s="27">
        <f t="shared" si="10"/>
        <v>10</v>
      </c>
      <c r="W10" s="27">
        <f t="shared" si="11"/>
        <v>10</v>
      </c>
      <c r="X10" s="27"/>
      <c r="Y10" s="27"/>
    </row>
    <row r="11" spans="1:25">
      <c r="A11" s="9" t="s">
        <v>11</v>
      </c>
      <c r="B11" s="7">
        <v>1.9</v>
      </c>
      <c r="C11" s="21">
        <f t="shared" si="0"/>
        <v>0.44499999999999995</v>
      </c>
      <c r="D11" s="7">
        <v>5.33</v>
      </c>
      <c r="E11" s="21">
        <f t="shared" si="1"/>
        <v>0.22299999999999998</v>
      </c>
      <c r="F11" s="7">
        <f t="shared" si="12"/>
        <v>3.43</v>
      </c>
      <c r="G11" s="21">
        <f t="shared" si="2"/>
        <v>0.22299999999999998</v>
      </c>
      <c r="H11" s="8">
        <v>4.46</v>
      </c>
      <c r="I11" s="22">
        <f t="shared" si="3"/>
        <v>0.77800000000000002</v>
      </c>
      <c r="J11" s="8">
        <v>13.9</v>
      </c>
      <c r="K11" s="21">
        <f t="shared" si="4"/>
        <v>0.33300000000000002</v>
      </c>
      <c r="L11" s="14">
        <v>1.667824074074074E-2</v>
      </c>
      <c r="M11" s="24">
        <f t="shared" si="5"/>
        <v>0.77800000000000002</v>
      </c>
      <c r="N11" s="12">
        <v>63</v>
      </c>
      <c r="O11" s="25">
        <f t="shared" si="6"/>
        <v>0.11199999999999999</v>
      </c>
      <c r="P11" s="12">
        <v>34</v>
      </c>
      <c r="Q11" s="25">
        <f t="shared" si="7"/>
        <v>0.55500000000000005</v>
      </c>
      <c r="R11" s="16">
        <v>80.2</v>
      </c>
      <c r="S11" s="25">
        <f t="shared" si="7"/>
        <v>0.222</v>
      </c>
      <c r="T11" s="27">
        <f t="shared" si="8"/>
        <v>2.8959999999999999</v>
      </c>
      <c r="U11" s="27">
        <f t="shared" si="9"/>
        <v>4.444</v>
      </c>
      <c r="V11" s="27">
        <f t="shared" si="10"/>
        <v>4.8899999999999997</v>
      </c>
      <c r="W11" s="27">
        <f t="shared" si="11"/>
        <v>2.9990000000000001</v>
      </c>
      <c r="X11" s="27"/>
      <c r="Y11" s="27"/>
    </row>
    <row r="12" spans="1:25">
      <c r="N12" s="11"/>
      <c r="O12" s="11"/>
    </row>
    <row r="13" spans="1:25">
      <c r="L13" s="17"/>
      <c r="N13" s="10"/>
      <c r="O13" s="10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Combine scores</vt:lpstr>
      <vt:lpstr>Percentiles</vt:lpstr>
      <vt:lpstr>Indices</vt:lpstr>
      <vt:lpstr>Radar Chart</vt:lpstr>
      <vt:lpstr>Aerobic-Anaerobic</vt:lpstr>
      <vt:lpstr>Sample Final</vt:lpstr>
    </vt:vector>
  </TitlesOfParts>
  <Company>EndZone Athletics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Jamieson</dc:creator>
  <cp:lastModifiedBy>Joel Jamieson</cp:lastModifiedBy>
  <cp:lastPrinted>2009-06-23T23:43:33Z</cp:lastPrinted>
  <dcterms:created xsi:type="dcterms:W3CDTF">2009-05-30T00:13:15Z</dcterms:created>
  <dcterms:modified xsi:type="dcterms:W3CDTF">2012-07-02T22:26:29Z</dcterms:modified>
</cp:coreProperties>
</file>